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11580" activeTab="0"/>
  </bookViews>
  <sheets>
    <sheet name="Questions" sheetId="1" r:id="rId1"/>
    <sheet name="Answers" sheetId="2" r:id="rId2"/>
    <sheet name="Code" sheetId="3" state="hidden" r:id="rId3"/>
    <sheet name="Ideas" sheetId="4" r:id="rId4"/>
  </sheets>
  <definedNames>
    <definedName name="letters" localSheetId="0">'Questions'!$V$4:$W$30</definedName>
    <definedName name="letters">'Answers'!$V$4:$W$30</definedName>
    <definedName name="_xlnm.Print_Area" localSheetId="1">'Answers'!$A$1:$W$34</definedName>
    <definedName name="_xlnm.Print_Area" localSheetId="0">'Questions'!$A$1:$W$34</definedName>
  </definedNames>
  <calcPr fullCalcOnLoad="1"/>
</workbook>
</file>

<file path=xl/sharedStrings.xml><?xml version="1.0" encoding="utf-8"?>
<sst xmlns="http://schemas.openxmlformats.org/spreadsheetml/2006/main" count="158" uniqueCount="59">
  <si>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</si>
  <si>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</si>
  <si>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</si>
  <si>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</si>
  <si>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</si>
  <si>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</si>
  <si>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</si>
  <si>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</si>
  <si>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</si>
  <si>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</si>
  <si>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</si>
  <si>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</si>
  <si>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</si>
  <si>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</si>
  <si>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</si>
  <si>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</si>
  <si>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</si>
  <si>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</si>
  <si>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</si>
  <si>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</si>
  <si>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</si>
  <si>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</si>
  <si>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</si>
  <si>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</si>
  <si>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</si>
  <si>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</si>
  <si>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</t>
  </si>
  <si>
    <t>sub</t>
  </si>
  <si>
    <t>add</t>
  </si>
  <si>
    <t>Row 1</t>
  </si>
  <si>
    <t>Row 2</t>
  </si>
  <si>
    <t>Row 3</t>
  </si>
  <si>
    <t>&lt;- If this is red, you have a duplicate!</t>
  </si>
  <si>
    <t>&lt;-type of sum - or +</t>
  </si>
  <si>
    <t>Use each answer to find the letters for the clue!</t>
  </si>
  <si>
    <t>Simply type in your joke and answer below</t>
  </si>
  <si>
    <t>You can change the type of sum to addition in the green square</t>
  </si>
  <si>
    <t xml:space="preserve">Questions are only numbered if they apply to the answer you have given… so there will be a few sums at the end </t>
  </si>
  <si>
    <t>that all give &lt;space&gt; Unless your answer is 33 characters long!</t>
  </si>
  <si>
    <t xml:space="preserve"> spare 'sums' </t>
  </si>
  <si>
    <t xml:space="preserve">In your example you have </t>
  </si>
  <si>
    <t>Why didn't the skeleton go to the party</t>
  </si>
  <si>
    <t>Answers should not have any CAPITAL LETTERS (these are not shown in the answer column!)</t>
  </si>
  <si>
    <t>&lt; - maximum value of sum</t>
  </si>
  <si>
    <t>&lt;- Make a new sheet</t>
  </si>
  <si>
    <t>Maximum value of the sum should be at least 150 - after all you have 27 letters that need different answers.</t>
  </si>
  <si>
    <t xml:space="preserve">that all have answers of </t>
  </si>
  <si>
    <t>too much chocolate is bad for your elf</t>
  </si>
  <si>
    <t>turning things over in his mind</t>
  </si>
  <si>
    <t>Why did the monster stand on his head? He was..</t>
  </si>
  <si>
    <t>These are jokes for those that have run out of inspiration on a wet Friday afternoon…</t>
  </si>
  <si>
    <t>because he had no body to go with</t>
  </si>
  <si>
    <t>Why does Santa not give his helpers chocolate</t>
  </si>
  <si>
    <t>What did the big chimney say to the little one</t>
  </si>
  <si>
    <t xml:space="preserve">you re too young to smoke </t>
  </si>
  <si>
    <t>Which was the Tudors favourite fraction?</t>
  </si>
  <si>
    <t>it was henry the eighth</t>
  </si>
  <si>
    <t>&lt;- too long if more than 33</t>
  </si>
  <si>
    <t>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</si>
</sst>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33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6" borderId="0" xfId="0" applyFill="1" applyAlignment="1">
      <alignment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40</xdr:row>
      <xdr:rowOff>57150</xdr:rowOff>
    </xdr:from>
    <xdr:to>
      <xdr:col>23</xdr:col>
      <xdr:colOff>85725</xdr:colOff>
      <xdr:row>45</xdr:row>
      <xdr:rowOff>19050</xdr:rowOff>
    </xdr:to>
    <xdr:grpSp>
      <xdr:nvGrpSpPr>
        <xdr:cNvPr id="1" name="Group 3"/>
        <xdr:cNvGrpSpPr>
          <a:grpSpLocks/>
        </xdr:cNvGrpSpPr>
      </xdr:nvGrpSpPr>
      <xdr:grpSpPr>
        <a:xfrm>
          <a:off x="6305550" y="3028950"/>
          <a:ext cx="819150" cy="771525"/>
          <a:chOff x="6353175" y="2419350"/>
          <a:chExt cx="657225" cy="628650"/>
        </a:xfrm>
        <a:solidFill>
          <a:srgbClr val="FFFFFF"/>
        </a:solidFill>
      </xdr:grpSpPr>
      <xdr:sp>
        <xdr:nvSpPr>
          <xdr:cNvPr id="2" name="7-Point Star 1"/>
          <xdr:cNvSpPr>
            <a:spLocks/>
          </xdr:cNvSpPr>
        </xdr:nvSpPr>
        <xdr:spPr>
          <a:xfrm>
            <a:off x="6353175" y="2419350"/>
            <a:ext cx="657225" cy="628650"/>
          </a:xfrm>
          <a:custGeom>
            <a:pathLst>
              <a:path h="628653" w="657227">
                <a:moveTo>
                  <a:pt x="-2" y="404289"/>
                </a:moveTo>
                <a:lnTo>
                  <a:pt x="101205" y="279777"/>
                </a:lnTo>
                <a:lnTo>
                  <a:pt x="65085" y="124512"/>
                </a:lnTo>
                <a:lnTo>
                  <a:pt x="227408" y="124513"/>
                </a:lnTo>
                <a:lnTo>
                  <a:pt x="328613" y="0"/>
                </a:lnTo>
                <a:lnTo>
                  <a:pt x="429817" y="124513"/>
                </a:lnTo>
                <a:lnTo>
                  <a:pt x="592140" y="124512"/>
                </a:lnTo>
                <a:lnTo>
                  <a:pt x="556020" y="279777"/>
                </a:lnTo>
                <a:lnTo>
                  <a:pt x="657227" y="404289"/>
                </a:lnTo>
                <a:lnTo>
                  <a:pt x="510979" y="473388"/>
                </a:lnTo>
                <a:lnTo>
                  <a:pt x="474858" y="628653"/>
                </a:lnTo>
                <a:lnTo>
                  <a:pt x="328613" y="559553"/>
                </a:lnTo>
                <a:lnTo>
                  <a:pt x="182367" y="628653"/>
                </a:lnTo>
                <a:lnTo>
                  <a:pt x="146246" y="473388"/>
                </a:lnTo>
                <a:lnTo>
                  <a:pt x="-2" y="404289"/>
                </a:lnTo>
                <a:close/>
              </a:path>
            </a:pathLst>
          </a:custGeom>
          <a:solidFill>
            <a:srgbClr val="00B050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generate">
        <xdr:nvSpPr>
          <xdr:cNvPr id="3" name="TextBox 2"/>
          <xdr:cNvSpPr txBox="1">
            <a:spLocks noChangeArrowheads="1"/>
          </xdr:cNvSpPr>
        </xdr:nvSpPr>
        <xdr:spPr>
          <a:xfrm>
            <a:off x="6513702" y="2621147"/>
            <a:ext cx="412737" cy="256175"/>
          </a:xfrm>
          <a:prstGeom prst="rect">
            <a:avLst/>
          </a:prstGeom>
          <a:noFill/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Go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41"/>
  <sheetViews>
    <sheetView showGridLines="0" showRowColHeaders="0" tabSelected="1" zoomScalePageLayoutView="0" workbookViewId="0" topLeftCell="A13">
      <selection activeCell="Z9" sqref="Z9"/>
    </sheetView>
  </sheetViews>
  <sheetFormatPr defaultColWidth="9.140625" defaultRowHeight="12.75"/>
  <cols>
    <col min="1" max="1" width="5.57421875" style="0" customWidth="1"/>
    <col min="2" max="7" width="4.57421875" style="0" customWidth="1"/>
    <col min="8" max="9" width="4.28125" style="0" customWidth="1"/>
    <col min="10" max="10" width="4.7109375" style="0" customWidth="1"/>
    <col min="11" max="11" width="3.7109375" style="0" customWidth="1"/>
    <col min="12" max="18" width="4.140625" style="0" customWidth="1"/>
    <col min="19" max="19" width="4.00390625" style="0" customWidth="1"/>
    <col min="20" max="20" width="4.140625" style="0" customWidth="1"/>
    <col min="21" max="21" width="4.57421875" style="0" customWidth="1"/>
    <col min="22" max="22" width="4.7109375" style="0" customWidth="1"/>
  </cols>
  <sheetData>
    <row r="1" spans="1:3" ht="25.5">
      <c r="A1" s="19" t="s">
        <v>34</v>
      </c>
      <c r="B1" s="19"/>
      <c r="C1" s="19"/>
    </row>
    <row r="2" spans="1:3" ht="25.5">
      <c r="A2" s="19"/>
      <c r="B2" s="19"/>
      <c r="C2" s="19"/>
    </row>
    <row r="3" spans="1:20" ht="26.25" thickBot="1">
      <c r="A3" s="18" t="str">
        <f>Answers!A3</f>
        <v>1).</v>
      </c>
      <c r="B3" s="44">
        <f>IF(A4="-",Code!B17,Code!B14)</f>
        <v>1464</v>
      </c>
      <c r="C3" s="44"/>
      <c r="D3" s="44"/>
      <c r="E3" s="18" t="str">
        <f>IF(Answers!$W$33&gt;1,"2).","")</f>
        <v>2).</v>
      </c>
      <c r="F3" s="44">
        <f>IF(E4="-",Code!C17,Code!C14)</f>
        <v>1467</v>
      </c>
      <c r="G3" s="44"/>
      <c r="H3" s="44"/>
      <c r="I3" s="18" t="str">
        <f>IF(Answers!$W$33&gt;2,"3).","")</f>
        <v>3).</v>
      </c>
      <c r="J3" s="44">
        <f>IF(I4="-",Code!D17,Code!D14)</f>
        <v>1405</v>
      </c>
      <c r="K3" s="44"/>
      <c r="L3" s="44"/>
      <c r="M3" s="18" t="str">
        <f>IF(Answers!$W$33&gt;3,"4).","")</f>
        <v>4).</v>
      </c>
      <c r="N3" s="44">
        <f>IF(E4="-",Code!E17,Code!E14)</f>
        <v>642</v>
      </c>
      <c r="O3" s="44"/>
      <c r="P3" s="44"/>
      <c r="Q3" s="18" t="str">
        <f>IF(Answers!$W$33&gt;4,"5).","")</f>
        <v>5).</v>
      </c>
      <c r="R3" s="44">
        <f>IF(I4="-",Code!F17,Code!F14)</f>
        <v>1335</v>
      </c>
      <c r="S3" s="44"/>
      <c r="T3" s="44"/>
    </row>
    <row r="4" spans="1:23" ht="26.25" thickBot="1">
      <c r="A4" s="1" t="str">
        <f>Answers!$W$32</f>
        <v>-</v>
      </c>
      <c r="B4" s="45">
        <f>IF(A4="-",Code!B18,Code!B15)</f>
        <v>31</v>
      </c>
      <c r="C4" s="45"/>
      <c r="D4" s="45"/>
      <c r="E4" s="1" t="str">
        <f>Answers!$W$32</f>
        <v>-</v>
      </c>
      <c r="F4" s="45">
        <f>IF(E4="-",Code!C18,Code!C15)</f>
        <v>112</v>
      </c>
      <c r="G4" s="45"/>
      <c r="H4" s="45"/>
      <c r="I4" s="1" t="str">
        <f>Answers!$W$32</f>
        <v>-</v>
      </c>
      <c r="J4" s="45">
        <f>IF(I4="-",Code!D18,Code!D15)</f>
        <v>394</v>
      </c>
      <c r="K4" s="45"/>
      <c r="L4" s="45"/>
      <c r="M4" s="1" t="str">
        <f>Answers!$W$32</f>
        <v>-</v>
      </c>
      <c r="N4" s="45">
        <f>IF(E4="-",Code!E18,Code!E15)</f>
        <v>390</v>
      </c>
      <c r="O4" s="45"/>
      <c r="P4" s="45"/>
      <c r="Q4" s="1" t="str">
        <f>Answers!$W$32</f>
        <v>-</v>
      </c>
      <c r="R4" s="45">
        <f>IF(I4="-",Code!F18,Code!F15)</f>
        <v>1289</v>
      </c>
      <c r="S4" s="45"/>
      <c r="T4" s="45"/>
      <c r="V4" s="11" t="s">
        <v>0</v>
      </c>
      <c r="W4" s="8">
        <f>Answers!W4</f>
        <v>1423</v>
      </c>
    </row>
    <row r="5" spans="2:23" ht="27" thickBot="1" thickTop="1">
      <c r="B5" s="42"/>
      <c r="C5" s="42"/>
      <c r="D5" s="42"/>
      <c r="F5" s="42"/>
      <c r="G5" s="42"/>
      <c r="H5" s="42"/>
      <c r="J5" s="42"/>
      <c r="K5" s="42"/>
      <c r="L5" s="42"/>
      <c r="N5" s="42"/>
      <c r="O5" s="42"/>
      <c r="P5" s="42"/>
      <c r="R5" s="42"/>
      <c r="S5" s="42"/>
      <c r="T5" s="42"/>
      <c r="V5" s="12" t="s">
        <v>1</v>
      </c>
      <c r="W5" s="8">
        <f>Answers!W5</f>
        <v>266</v>
      </c>
    </row>
    <row r="6" spans="22:23" ht="19.5" thickBot="1" thickTop="1">
      <c r="V6" s="12" t="s">
        <v>2</v>
      </c>
      <c r="W6" s="8">
        <f>Answers!W6</f>
        <v>1171</v>
      </c>
    </row>
    <row r="7" spans="1:23" ht="26.25" thickBot="1">
      <c r="A7" s="18" t="str">
        <f>IF(Answers!$W$33&gt;5,"6).","")</f>
        <v>6).</v>
      </c>
      <c r="B7" s="44">
        <f>IF(A8="-",Code!G17,Code!G14)</f>
        <v>587</v>
      </c>
      <c r="C7" s="44"/>
      <c r="D7" s="44"/>
      <c r="E7" s="18" t="str">
        <f>IF(Answers!$W$33&gt;6,"7).","")</f>
        <v>7).</v>
      </c>
      <c r="F7" s="44">
        <f>IF(E8="-",Code!H17,Code!H14)</f>
        <v>1010</v>
      </c>
      <c r="G7" s="44"/>
      <c r="H7" s="44"/>
      <c r="I7" s="18" t="str">
        <f>IF(Answers!$W$33&gt;7,"8).","")</f>
        <v>8).</v>
      </c>
      <c r="J7" s="44">
        <f>IF(I8="-",Code!I17,Code!I14)</f>
        <v>1207</v>
      </c>
      <c r="K7" s="44"/>
      <c r="L7" s="44"/>
      <c r="M7" s="18" t="str">
        <f>IF(Answers!$W$33&gt;8,"9).","")</f>
        <v>9).</v>
      </c>
      <c r="N7" s="44">
        <f>IF(M8="-",Code!J17,Code!J14)</f>
        <v>1478</v>
      </c>
      <c r="O7" s="44"/>
      <c r="P7" s="44"/>
      <c r="Q7" s="18" t="str">
        <f>IF(Answers!$W$33&gt;9,"10).","")</f>
        <v>10).</v>
      </c>
      <c r="R7" s="44">
        <f>IF(Q8="-",Code!K17,Code!K14)</f>
        <v>1212</v>
      </c>
      <c r="S7" s="44"/>
      <c r="T7" s="44"/>
      <c r="V7" s="12" t="s">
        <v>3</v>
      </c>
      <c r="W7" s="8">
        <f>Answers!W7</f>
        <v>340</v>
      </c>
    </row>
    <row r="8" spans="1:23" ht="26.25" thickBot="1">
      <c r="A8" s="1" t="str">
        <f>Answers!$W$32</f>
        <v>-</v>
      </c>
      <c r="B8" s="45">
        <f>IF(A8="-",Code!G18,Code!G15)</f>
        <v>335</v>
      </c>
      <c r="C8" s="45"/>
      <c r="D8" s="45"/>
      <c r="E8" s="1" t="str">
        <f>Answers!$W$32</f>
        <v>-</v>
      </c>
      <c r="F8" s="44">
        <f>IF(I4="-",Code!H18,Code!H15)</f>
        <v>590</v>
      </c>
      <c r="G8" s="44"/>
      <c r="H8" s="44"/>
      <c r="I8" s="1" t="str">
        <f>Answers!$W$32</f>
        <v>-</v>
      </c>
      <c r="J8" s="44">
        <f>IF(I8="-",Code!I18,Code!I15)</f>
        <v>986</v>
      </c>
      <c r="K8" s="44"/>
      <c r="L8" s="44"/>
      <c r="M8" s="1" t="str">
        <f>Answers!$W$32</f>
        <v>-</v>
      </c>
      <c r="N8" s="44">
        <f>IF(M8="-",Code!J18,Code!J15)</f>
        <v>45</v>
      </c>
      <c r="O8" s="44"/>
      <c r="P8" s="44"/>
      <c r="Q8" s="1" t="str">
        <f>Answers!$W$32</f>
        <v>-</v>
      </c>
      <c r="R8" s="44">
        <f>IF(A8="-",Code!K18,Code!K15)</f>
        <v>886</v>
      </c>
      <c r="S8" s="44"/>
      <c r="T8" s="44"/>
      <c r="V8" s="12" t="s">
        <v>4</v>
      </c>
      <c r="W8" s="8">
        <f>Answers!W8</f>
        <v>796</v>
      </c>
    </row>
    <row r="9" spans="2:23" ht="27" thickBot="1" thickTop="1">
      <c r="B9" s="42"/>
      <c r="C9" s="42"/>
      <c r="D9" s="42"/>
      <c r="F9" s="42"/>
      <c r="G9" s="42"/>
      <c r="H9" s="42"/>
      <c r="J9" s="42"/>
      <c r="K9" s="42"/>
      <c r="L9" s="42"/>
      <c r="N9" s="42"/>
      <c r="O9" s="42"/>
      <c r="P9" s="42"/>
      <c r="R9" s="42"/>
      <c r="S9" s="42"/>
      <c r="T9" s="42"/>
      <c r="V9" s="12" t="s">
        <v>5</v>
      </c>
      <c r="W9" s="8">
        <f>Answers!W9</f>
        <v>192</v>
      </c>
    </row>
    <row r="10" spans="22:23" ht="19.5" thickBot="1" thickTop="1">
      <c r="V10" s="12" t="s">
        <v>6</v>
      </c>
      <c r="W10" s="8">
        <f>Answers!W10</f>
        <v>420</v>
      </c>
    </row>
    <row r="11" spans="1:23" ht="26.25" thickBot="1">
      <c r="A11" s="18" t="str">
        <f>IF(Answers!$W$33&gt;10,"11).","")</f>
        <v>11).</v>
      </c>
      <c r="B11" s="44">
        <f>IF(A12="-",Code!L17,Code!L14)</f>
        <v>1279</v>
      </c>
      <c r="C11" s="44"/>
      <c r="D11" s="44"/>
      <c r="E11" s="18" t="str">
        <f>IF(Answers!$W$33&gt;11,"12).","")</f>
        <v>12).</v>
      </c>
      <c r="F11" s="44">
        <f>IF(E12="-",Code!B25,Code!B22)</f>
        <v>732</v>
      </c>
      <c r="G11" s="44"/>
      <c r="H11" s="44"/>
      <c r="I11" s="18" t="str">
        <f>IF(Answers!$W$33&gt;12,"13).","")</f>
        <v>13).</v>
      </c>
      <c r="J11" s="44">
        <f>IF(I12="-",Code!C25,Code!C22)</f>
        <v>1326</v>
      </c>
      <c r="K11" s="44"/>
      <c r="L11" s="44"/>
      <c r="M11" s="18" t="str">
        <f>IF(Answers!$W$33&gt;13,"14).","")</f>
        <v>14).</v>
      </c>
      <c r="N11" s="44">
        <f>IF(M12="-",Code!D25,Code!D22)</f>
        <v>1173</v>
      </c>
      <c r="O11" s="44"/>
      <c r="P11" s="44"/>
      <c r="Q11" s="18" t="str">
        <f>IF(Answers!$W$33&gt;14,"15).","")</f>
        <v>15).</v>
      </c>
      <c r="R11" s="44">
        <f>IF(Q12="-",Code!E25,Code!E22)</f>
        <v>650</v>
      </c>
      <c r="S11" s="44"/>
      <c r="T11" s="44"/>
      <c r="V11" s="12" t="s">
        <v>7</v>
      </c>
      <c r="W11" s="8">
        <f>Answers!W11</f>
        <v>326</v>
      </c>
    </row>
    <row r="12" spans="1:23" ht="26.25" thickBot="1">
      <c r="A12" s="1" t="str">
        <f>Answers!$W$32</f>
        <v>-</v>
      </c>
      <c r="B12" s="44">
        <f>IF(A12="-",Code!L18,Code!L15)</f>
        <v>1233</v>
      </c>
      <c r="C12" s="44"/>
      <c r="D12" s="44"/>
      <c r="E12" s="1" t="str">
        <f>Answers!$W$32</f>
        <v>-</v>
      </c>
      <c r="F12" s="44">
        <f>IF(E12="-",Code!B26,Code!B23)</f>
        <v>480</v>
      </c>
      <c r="G12" s="44"/>
      <c r="H12" s="44"/>
      <c r="I12" s="1" t="str">
        <f>Answers!$W$32</f>
        <v>-</v>
      </c>
      <c r="J12" s="44">
        <f>IF(I12="-",Code!C26,Code!C23)</f>
        <v>906</v>
      </c>
      <c r="K12" s="44"/>
      <c r="L12" s="44"/>
      <c r="M12" s="1" t="str">
        <f>Answers!$W$32</f>
        <v>-</v>
      </c>
      <c r="N12" s="44">
        <f>IF(M12="-",Code!D26,Code!D23)</f>
        <v>784</v>
      </c>
      <c r="O12" s="44"/>
      <c r="P12" s="44"/>
      <c r="Q12" s="1" t="str">
        <f>Answers!$W$32</f>
        <v>-</v>
      </c>
      <c r="R12" s="44">
        <f>IF(Q12="-",Code!E26,Code!E23)</f>
        <v>429</v>
      </c>
      <c r="S12" s="44"/>
      <c r="T12" s="44"/>
      <c r="V12" s="12" t="s">
        <v>8</v>
      </c>
      <c r="W12" s="8">
        <f>Answers!W12</f>
        <v>46</v>
      </c>
    </row>
    <row r="13" spans="2:23" ht="27" thickBot="1" thickTop="1">
      <c r="B13" s="42"/>
      <c r="C13" s="42"/>
      <c r="D13" s="42"/>
      <c r="F13" s="42"/>
      <c r="G13" s="42"/>
      <c r="H13" s="42"/>
      <c r="J13" s="42"/>
      <c r="K13" s="42"/>
      <c r="L13" s="42"/>
      <c r="N13" s="42"/>
      <c r="O13" s="42"/>
      <c r="P13" s="42"/>
      <c r="R13" s="42"/>
      <c r="S13" s="42"/>
      <c r="T13" s="42"/>
      <c r="V13" s="12" t="s">
        <v>9</v>
      </c>
      <c r="W13" s="8">
        <f>Answers!W13</f>
        <v>438</v>
      </c>
    </row>
    <row r="14" spans="22:23" ht="19.5" thickBot="1" thickTop="1">
      <c r="V14" s="12" t="s">
        <v>10</v>
      </c>
      <c r="W14" s="8">
        <f>Answers!W14</f>
        <v>152</v>
      </c>
    </row>
    <row r="15" spans="1:23" ht="26.25" thickBot="1">
      <c r="A15" s="18" t="str">
        <f>IF(Answers!$W$33&gt;15,"16).","")</f>
        <v>16).</v>
      </c>
      <c r="B15" s="44">
        <f>IF(A16="-",Code!F25,Code!F22)</f>
        <v>1461</v>
      </c>
      <c r="C15" s="44"/>
      <c r="D15" s="44"/>
      <c r="E15" s="18" t="str">
        <f>IF(Answers!$W$33&gt;16,"17).","")</f>
        <v>17).</v>
      </c>
      <c r="F15" s="44">
        <f>IF(E16="-",Code!G25,Code!G22)</f>
        <v>1329</v>
      </c>
      <c r="G15" s="44"/>
      <c r="H15" s="44"/>
      <c r="I15" s="18" t="str">
        <f>IF(Answers!$W$33&gt;17,"18).","")</f>
        <v>18).</v>
      </c>
      <c r="J15" s="44">
        <f>IF(I16="-",Code!H25,Code!H22)</f>
        <v>1082</v>
      </c>
      <c r="K15" s="44"/>
      <c r="L15" s="44"/>
      <c r="M15" s="18" t="str">
        <f>IF(Answers!$W$33&gt;18,"19).","")</f>
        <v>19).</v>
      </c>
      <c r="N15" s="44">
        <f>IF(M16="-",Code!I25,Code!I22)</f>
        <v>1023</v>
      </c>
      <c r="O15" s="44"/>
      <c r="P15" s="44"/>
      <c r="Q15" s="18" t="str">
        <f>IF(Answers!$W$33&gt;19,"20).","")</f>
        <v>20).</v>
      </c>
      <c r="R15" s="44">
        <f>IF(Q16="-",Code!J25,Code!J22)</f>
        <v>1405</v>
      </c>
      <c r="S15" s="44"/>
      <c r="T15" s="44"/>
      <c r="V15" s="12" t="s">
        <v>11</v>
      </c>
      <c r="W15" s="8">
        <f>Answers!W15</f>
        <v>1354</v>
      </c>
    </row>
    <row r="16" spans="1:23" ht="26.25" thickBot="1">
      <c r="A16" s="1" t="str">
        <f>Answers!$W$32</f>
        <v>-</v>
      </c>
      <c r="B16" s="44">
        <f>IF(A16="-",Code!F26,Code!F23)</f>
        <v>404</v>
      </c>
      <c r="C16" s="44"/>
      <c r="D16" s="44"/>
      <c r="E16" s="1" t="str">
        <f>Answers!$W$32</f>
        <v>-</v>
      </c>
      <c r="F16" s="44">
        <f>IF(E16="-",Code!G26,Code!G23)</f>
        <v>660</v>
      </c>
      <c r="G16" s="44"/>
      <c r="H16" s="44"/>
      <c r="I16" s="1" t="str">
        <f>Answers!$W$32</f>
        <v>-</v>
      </c>
      <c r="J16" s="44">
        <f>IF(I16="-",Code!H26,Code!H23)</f>
        <v>286</v>
      </c>
      <c r="K16" s="44"/>
      <c r="L16" s="44"/>
      <c r="M16" s="1" t="str">
        <f>Answers!$W$32</f>
        <v>-</v>
      </c>
      <c r="N16" s="44">
        <f>IF(M16="-",Code!I26,Code!I23)</f>
        <v>12</v>
      </c>
      <c r="O16" s="44"/>
      <c r="P16" s="44"/>
      <c r="Q16" s="1" t="str">
        <f>Answers!$W$32</f>
        <v>-</v>
      </c>
      <c r="R16" s="44">
        <f>IF(Q16="-",Code!J26,Code!J23)</f>
        <v>1184</v>
      </c>
      <c r="S16" s="44"/>
      <c r="T16" s="44"/>
      <c r="V16" s="12" t="s">
        <v>12</v>
      </c>
      <c r="W16" s="8">
        <f>Answers!W16</f>
        <v>1065</v>
      </c>
    </row>
    <row r="17" spans="2:23" ht="27" thickBot="1" thickTop="1">
      <c r="B17" s="42"/>
      <c r="C17" s="42"/>
      <c r="D17" s="42"/>
      <c r="F17" s="42"/>
      <c r="G17" s="42"/>
      <c r="H17" s="42"/>
      <c r="J17" s="42"/>
      <c r="K17" s="42"/>
      <c r="L17" s="42"/>
      <c r="N17" s="42"/>
      <c r="O17" s="42"/>
      <c r="P17" s="42"/>
      <c r="R17" s="42"/>
      <c r="S17" s="42"/>
      <c r="T17" s="42"/>
      <c r="V17" s="12" t="s">
        <v>13</v>
      </c>
      <c r="W17" s="8">
        <f>Answers!W17</f>
        <v>252</v>
      </c>
    </row>
    <row r="18" spans="1:23" ht="19.5" thickBot="1" thickTop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V18" s="12" t="s">
        <v>14</v>
      </c>
      <c r="W18" s="8">
        <f>Answers!W18</f>
        <v>1057</v>
      </c>
    </row>
    <row r="19" spans="1:23" ht="26.25" thickBot="1">
      <c r="A19" s="18" t="str">
        <f>IF(Answers!$W$33&gt;20,"21).","")</f>
        <v>21).</v>
      </c>
      <c r="B19" s="44">
        <f>IF(A20="-",Code!K25,Code!K22)</f>
        <v>1434</v>
      </c>
      <c r="C19" s="44"/>
      <c r="D19" s="44"/>
      <c r="E19" s="18" t="str">
        <f>IF(Answers!$W$33&gt;21,"22).","")</f>
        <v>22).</v>
      </c>
      <c r="F19" s="44">
        <f>IF(E20="-",Code!L25,Code!L22)</f>
        <v>987</v>
      </c>
      <c r="G19" s="44"/>
      <c r="H19" s="44"/>
      <c r="I19" s="18" t="str">
        <f>IF(Answers!$W$33&gt;22,"23).","")</f>
        <v>23).</v>
      </c>
      <c r="J19" s="44">
        <f>IF(I20="-",Code!B33,Code!B30)</f>
        <v>1205</v>
      </c>
      <c r="K19" s="44"/>
      <c r="L19" s="44"/>
      <c r="M19" s="18" t="str">
        <f>IF(Answers!$W$33&gt;23,"24).","")</f>
        <v>24).</v>
      </c>
      <c r="N19" s="44">
        <f>IF(M20="-",Code!C33,Code!C30)</f>
        <v>649</v>
      </c>
      <c r="O19" s="44"/>
      <c r="P19" s="44"/>
      <c r="Q19" s="18" t="str">
        <f>IF(Answers!$W$33&gt;24,"25).","")</f>
        <v>25).</v>
      </c>
      <c r="R19" s="44">
        <f>IF(Q20="-",Code!D33,Code!D30)</f>
        <v>934</v>
      </c>
      <c r="S19" s="44"/>
      <c r="T19" s="44"/>
      <c r="V19" s="12" t="s">
        <v>15</v>
      </c>
      <c r="W19" s="8">
        <f>Answers!W19</f>
        <v>1456</v>
      </c>
    </row>
    <row r="20" spans="1:23" ht="26.25" thickBot="1">
      <c r="A20" s="1" t="str">
        <f>Answers!$W$32</f>
        <v>-</v>
      </c>
      <c r="B20" s="44">
        <f>IF(A20="-",Code!K26,Code!K23)</f>
        <v>1388</v>
      </c>
      <c r="C20" s="44"/>
      <c r="D20" s="44"/>
      <c r="E20" s="1" t="str">
        <f>Answers!$W$32</f>
        <v>-</v>
      </c>
      <c r="F20" s="44">
        <f>IF(E20="-",Code!L26,Code!L23)</f>
        <v>735</v>
      </c>
      <c r="G20" s="44"/>
      <c r="H20" s="44"/>
      <c r="I20" s="1" t="str">
        <f>Answers!$W$32</f>
        <v>-</v>
      </c>
      <c r="J20" s="44">
        <f>IF(I20="-",Code!B34,Code!B31)</f>
        <v>984</v>
      </c>
      <c r="K20" s="44"/>
      <c r="L20" s="44"/>
      <c r="M20" s="1" t="str">
        <f>Answers!$W$32</f>
        <v>-</v>
      </c>
      <c r="N20" s="44">
        <f>IF(M20="-",Code!C34,Code!C31)</f>
        <v>323</v>
      </c>
      <c r="O20" s="44"/>
      <c r="P20" s="44"/>
      <c r="Q20" s="1" t="str">
        <f>Answers!$W$32</f>
        <v>-</v>
      </c>
      <c r="R20" s="44">
        <f>IF(Q20="-",Code!D34,Code!D31)</f>
        <v>888</v>
      </c>
      <c r="S20" s="44"/>
      <c r="T20" s="44"/>
      <c r="V20" s="12" t="s">
        <v>16</v>
      </c>
      <c r="W20" s="8">
        <f>Answers!W20</f>
        <v>346</v>
      </c>
    </row>
    <row r="21" spans="2:23" ht="27" thickBot="1" thickTop="1">
      <c r="B21" s="42"/>
      <c r="C21" s="42"/>
      <c r="D21" s="42"/>
      <c r="F21" s="42"/>
      <c r="G21" s="42"/>
      <c r="H21" s="42"/>
      <c r="J21" s="42"/>
      <c r="K21" s="42"/>
      <c r="L21" s="42"/>
      <c r="N21" s="42"/>
      <c r="O21" s="42"/>
      <c r="P21" s="42"/>
      <c r="R21" s="42"/>
      <c r="S21" s="42"/>
      <c r="T21" s="42"/>
      <c r="V21" s="12" t="s">
        <v>17</v>
      </c>
      <c r="W21" s="8">
        <f>Answers!W21</f>
        <v>1011</v>
      </c>
    </row>
    <row r="22" spans="1:23" ht="19.5" thickBot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V22" s="12" t="s">
        <v>18</v>
      </c>
      <c r="W22" s="8">
        <f>Answers!W22</f>
        <v>389</v>
      </c>
    </row>
    <row r="23" spans="1:23" ht="26.25" thickBot="1">
      <c r="A23" s="18" t="str">
        <f>IF(Answers!$W$33&gt;25,"26).","")</f>
        <v>26).</v>
      </c>
      <c r="B23" s="44">
        <f>IF(A24="-",Code!E33,Code!E30)</f>
        <v>568</v>
      </c>
      <c r="C23" s="44"/>
      <c r="D23" s="44"/>
      <c r="E23" s="18" t="str">
        <f>IF(Answers!$W$33&gt;26,"27).","")</f>
        <v>27).</v>
      </c>
      <c r="F23" s="44">
        <f>IF(E24="-",Code!F33,Code!F30)</f>
        <v>1081</v>
      </c>
      <c r="G23" s="44"/>
      <c r="H23" s="44"/>
      <c r="I23" s="18" t="str">
        <f>IF(Answers!$W$33&gt;27,"28).","")</f>
        <v>28).</v>
      </c>
      <c r="J23" s="44">
        <f>IF(I24="-",Code!G33,Code!G30)</f>
        <v>1491</v>
      </c>
      <c r="K23" s="44"/>
      <c r="L23" s="44"/>
      <c r="M23" s="18" t="str">
        <f>IF(Answers!$W$33&gt;28,"29).","")</f>
        <v>29).</v>
      </c>
      <c r="N23" s="44">
        <f>IF(M24="-",Code!H33,Code!H30)</f>
        <v>862</v>
      </c>
      <c r="O23" s="44"/>
      <c r="P23" s="44"/>
      <c r="Q23" s="18" t="str">
        <f>IF(Answers!$W$33&gt;29,"30).","")</f>
        <v>30).</v>
      </c>
      <c r="R23" s="44">
        <f>IF(Q24="-",Code!I33,Code!I30)</f>
        <v>734</v>
      </c>
      <c r="S23" s="44"/>
      <c r="T23" s="44"/>
      <c r="V23" s="12" t="s">
        <v>19</v>
      </c>
      <c r="W23" s="8">
        <f>Answers!W23</f>
        <v>1433</v>
      </c>
    </row>
    <row r="24" spans="1:28" ht="26.25" thickBot="1">
      <c r="A24" s="1" t="str">
        <f>Answers!$W$32</f>
        <v>-</v>
      </c>
      <c r="B24" s="44">
        <f>IF(A24="-",Code!E34,Code!E31)</f>
        <v>179</v>
      </c>
      <c r="C24" s="44"/>
      <c r="D24" s="44"/>
      <c r="E24" s="1" t="str">
        <f>Answers!$W$32</f>
        <v>-</v>
      </c>
      <c r="F24" s="44">
        <f>IF(E24="-",Code!F34,Code!F31)</f>
        <v>860</v>
      </c>
      <c r="G24" s="44"/>
      <c r="H24" s="44"/>
      <c r="I24" s="1" t="str">
        <f>Answers!$W$32</f>
        <v>-</v>
      </c>
      <c r="J24" s="44">
        <f>IF(I24="-",Code!G34,Code!G31)</f>
        <v>426</v>
      </c>
      <c r="K24" s="44"/>
      <c r="L24" s="44"/>
      <c r="M24" s="1" t="str">
        <f>Answers!$W$32</f>
        <v>-</v>
      </c>
      <c r="N24" s="44">
        <f>IF(M24="-",Code!H34,Code!H31)</f>
        <v>816</v>
      </c>
      <c r="O24" s="44"/>
      <c r="P24" s="44"/>
      <c r="Q24" s="1" t="str">
        <f>Answers!$W$32</f>
        <v>-</v>
      </c>
      <c r="R24" s="44">
        <f>IF(Q24="-",Code!I34,Code!I31)</f>
        <v>482</v>
      </c>
      <c r="S24" s="44"/>
      <c r="T24" s="44"/>
      <c r="V24" s="12" t="s">
        <v>20</v>
      </c>
      <c r="W24" s="8">
        <f>Answers!W24</f>
        <v>1355</v>
      </c>
      <c r="AB24" t="s">
        <v>26</v>
      </c>
    </row>
    <row r="25" spans="2:28" ht="27" thickBot="1" thickTop="1">
      <c r="B25" s="42"/>
      <c r="C25" s="42"/>
      <c r="D25" s="42"/>
      <c r="F25" s="42"/>
      <c r="G25" s="42"/>
      <c r="H25" s="42"/>
      <c r="J25" s="42"/>
      <c r="K25" s="42"/>
      <c r="L25" s="42"/>
      <c r="N25" s="42"/>
      <c r="O25" s="42"/>
      <c r="P25" s="42"/>
      <c r="R25" s="42"/>
      <c r="S25" s="42"/>
      <c r="T25" s="42"/>
      <c r="V25" s="12" t="s">
        <v>21</v>
      </c>
      <c r="W25" s="8">
        <f>Answers!W25</f>
        <v>669</v>
      </c>
      <c r="AB25" t="s">
        <v>26</v>
      </c>
    </row>
    <row r="26" spans="1:28" ht="19.5" thickBot="1" thickTop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V26" s="12" t="s">
        <v>22</v>
      </c>
      <c r="W26" s="8">
        <f>Answers!W26</f>
        <v>378</v>
      </c>
      <c r="Y26" s="14" t="s">
        <v>26</v>
      </c>
      <c r="AB26" t="s">
        <v>26</v>
      </c>
    </row>
    <row r="27" spans="1:28" ht="26.25" thickBot="1">
      <c r="A27" s="18" t="str">
        <f>IF(Answers!$W$33&gt;30,"31).","")</f>
        <v>31).</v>
      </c>
      <c r="B27" s="44">
        <f>IF(A28="-",Code!J33,Code!J30)</f>
        <v>721</v>
      </c>
      <c r="C27" s="44"/>
      <c r="D27" s="44"/>
      <c r="E27" s="18">
        <f>IF(Answers!$W$33&gt;31,"32).","")</f>
      </c>
      <c r="F27" s="44">
        <f>IF(E28="-",Code!K33,Code!K30)</f>
        <v>1316</v>
      </c>
      <c r="G27" s="44"/>
      <c r="H27" s="44"/>
      <c r="I27" s="18">
        <f>IF(Answers!$W$33&gt;32,"33).","")</f>
      </c>
      <c r="J27" s="44">
        <f>IF(I28="-",Code!L33,Code!L30)</f>
        <v>1440</v>
      </c>
      <c r="K27" s="44"/>
      <c r="L27" s="44"/>
      <c r="M27" s="5"/>
      <c r="N27" s="43"/>
      <c r="O27" s="43"/>
      <c r="P27" s="43"/>
      <c r="Q27" s="5"/>
      <c r="V27" s="12" t="s">
        <v>23</v>
      </c>
      <c r="W27" s="8">
        <f>Answers!W27</f>
        <v>1236</v>
      </c>
      <c r="AB27" t="s">
        <v>26</v>
      </c>
    </row>
    <row r="28" spans="1:28" ht="26.25" thickBot="1">
      <c r="A28" s="1" t="str">
        <f>Answers!$W$32</f>
        <v>-</v>
      </c>
      <c r="B28" s="44">
        <f>IF(A28="-",Code!J34,Code!J31)</f>
        <v>381</v>
      </c>
      <c r="C28" s="44"/>
      <c r="D28" s="44"/>
      <c r="E28" s="1" t="str">
        <f>Answers!$W$32</f>
        <v>-</v>
      </c>
      <c r="F28" s="44">
        <f>IF(E28="-",Code!K34,Code!K31)</f>
        <v>1095</v>
      </c>
      <c r="G28" s="44"/>
      <c r="H28" s="44"/>
      <c r="I28" s="1" t="str">
        <f>Answers!$W$32</f>
        <v>-</v>
      </c>
      <c r="J28" s="44">
        <f>IF(I28="-",Code!L34,Code!L31)</f>
        <v>1219</v>
      </c>
      <c r="K28" s="44"/>
      <c r="L28" s="44"/>
      <c r="M28" s="6"/>
      <c r="N28" s="43"/>
      <c r="O28" s="43"/>
      <c r="P28" s="43"/>
      <c r="Q28" s="6"/>
      <c r="V28" s="12" t="s">
        <v>24</v>
      </c>
      <c r="W28" s="8">
        <f>Answers!W28</f>
        <v>545</v>
      </c>
      <c r="AB28" t="s">
        <v>26</v>
      </c>
    </row>
    <row r="29" spans="2:28" ht="27" thickBot="1" thickTop="1">
      <c r="B29" s="42"/>
      <c r="C29" s="42"/>
      <c r="D29" s="42"/>
      <c r="F29" s="42"/>
      <c r="G29" s="42"/>
      <c r="H29" s="42"/>
      <c r="J29" s="42"/>
      <c r="K29" s="42"/>
      <c r="L29" s="42"/>
      <c r="M29" s="5"/>
      <c r="N29" s="43"/>
      <c r="O29" s="43"/>
      <c r="P29" s="43"/>
      <c r="Q29" s="5"/>
      <c r="R29" s="5"/>
      <c r="V29" s="12" t="s">
        <v>25</v>
      </c>
      <c r="W29" s="8">
        <f>Answers!W29</f>
        <v>281</v>
      </c>
      <c r="AB29" t="s">
        <v>26</v>
      </c>
    </row>
    <row r="30" spans="1:28" ht="19.5" thickBot="1" thickTop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V30" s="13" t="s">
        <v>26</v>
      </c>
      <c r="W30" s="8">
        <f>Answers!W30</f>
        <v>221</v>
      </c>
      <c r="AB30" t="s">
        <v>26</v>
      </c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W31" s="7" t="e">
        <f>MODE($W$4:$W$29)</f>
        <v>#N/A</v>
      </c>
      <c r="AB31" t="s">
        <v>26</v>
      </c>
    </row>
    <row r="32" spans="1:28" ht="25.5">
      <c r="A32" s="6"/>
      <c r="B32" s="17" t="str">
        <f>Answers!B32</f>
        <v>Why did the monster stand on his head? He was..</v>
      </c>
      <c r="C32" s="2"/>
      <c r="D32" s="2"/>
      <c r="E32" s="2"/>
      <c r="F32" s="2"/>
      <c r="G32" s="2"/>
      <c r="H32" s="2"/>
      <c r="I32" s="2"/>
      <c r="W32" s="14"/>
      <c r="X32" s="14"/>
      <c r="AB32" t="s">
        <v>26</v>
      </c>
    </row>
    <row r="33" spans="1:28" ht="25.5">
      <c r="A33" s="5"/>
      <c r="B33" s="15"/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AB33" t="s">
        <v>26</v>
      </c>
    </row>
    <row r="34" spans="1:28" ht="12.75">
      <c r="A34" s="5"/>
      <c r="B34" s="16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V34" s="14" t="s">
        <v>26</v>
      </c>
      <c r="W34" s="14" t="s">
        <v>26</v>
      </c>
      <c r="AB34" t="s">
        <v>26</v>
      </c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W35" s="14" t="s">
        <v>26</v>
      </c>
      <c r="AB35" t="s">
        <v>26</v>
      </c>
    </row>
    <row r="36" spans="1:28" ht="20.25">
      <c r="A36" s="6"/>
      <c r="B36" s="5"/>
      <c r="C36" s="5"/>
      <c r="D36" s="5"/>
      <c r="E36" s="6"/>
      <c r="F36" s="5"/>
      <c r="G36" s="5"/>
      <c r="H36" s="5"/>
      <c r="I36" s="6"/>
      <c r="J36" s="5"/>
      <c r="K36" s="5"/>
      <c r="L36" s="5"/>
      <c r="M36" s="5"/>
      <c r="N36" s="5"/>
      <c r="O36" s="5"/>
      <c r="W36" s="14" t="s">
        <v>26</v>
      </c>
      <c r="AB36" t="s">
        <v>26</v>
      </c>
    </row>
    <row r="37" spans="1:2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W37" s="14" t="s">
        <v>26</v>
      </c>
      <c r="AB37" t="s">
        <v>26</v>
      </c>
    </row>
    <row r="38" spans="1:28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AB38" t="s">
        <v>26</v>
      </c>
    </row>
    <row r="39" spans="1:15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0.25">
      <c r="A40" s="6"/>
      <c r="B40" s="5"/>
      <c r="C40" s="5"/>
      <c r="D40" s="5"/>
      <c r="E40" s="6"/>
      <c r="F40" s="5"/>
      <c r="G40" s="5"/>
      <c r="H40" s="5"/>
      <c r="I40" s="6"/>
      <c r="J40" s="5"/>
      <c r="K40" s="5"/>
      <c r="L40" s="5"/>
      <c r="M40" s="5"/>
      <c r="N40" s="5"/>
      <c r="O40" s="5"/>
    </row>
    <row r="41" spans="1:1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</sheetData>
  <sheetProtection sheet="1" selectLockedCells="1" selectUnlockedCells="1"/>
  <mergeCells count="102">
    <mergeCell ref="B3:D3"/>
    <mergeCell ref="F3:H3"/>
    <mergeCell ref="J3:L3"/>
    <mergeCell ref="N3:P3"/>
    <mergeCell ref="R3:T3"/>
    <mergeCell ref="B4:D4"/>
    <mergeCell ref="F4:H4"/>
    <mergeCell ref="J4:L4"/>
    <mergeCell ref="N4:P4"/>
    <mergeCell ref="R4:T4"/>
    <mergeCell ref="B5:D5"/>
    <mergeCell ref="F5:H5"/>
    <mergeCell ref="J5:L5"/>
    <mergeCell ref="N5:P5"/>
    <mergeCell ref="R5:T5"/>
    <mergeCell ref="B7:D7"/>
    <mergeCell ref="F7:H7"/>
    <mergeCell ref="J7:L7"/>
    <mergeCell ref="N7:P7"/>
    <mergeCell ref="R7:T7"/>
    <mergeCell ref="B8:D8"/>
    <mergeCell ref="F8:H8"/>
    <mergeCell ref="J8:L8"/>
    <mergeCell ref="N8:P8"/>
    <mergeCell ref="R8:T8"/>
    <mergeCell ref="B9:D9"/>
    <mergeCell ref="F9:H9"/>
    <mergeCell ref="J9:L9"/>
    <mergeCell ref="N9:P9"/>
    <mergeCell ref="R9:T9"/>
    <mergeCell ref="B11:D11"/>
    <mergeCell ref="F11:H11"/>
    <mergeCell ref="J11:L11"/>
    <mergeCell ref="N11:P11"/>
    <mergeCell ref="R11:T11"/>
    <mergeCell ref="B12:D12"/>
    <mergeCell ref="F12:H12"/>
    <mergeCell ref="J12:L12"/>
    <mergeCell ref="N12:P12"/>
    <mergeCell ref="R12:T12"/>
    <mergeCell ref="B13:D13"/>
    <mergeCell ref="F13:H13"/>
    <mergeCell ref="J13:L13"/>
    <mergeCell ref="N13:P13"/>
    <mergeCell ref="R13:T13"/>
    <mergeCell ref="B15:D15"/>
    <mergeCell ref="F15:H15"/>
    <mergeCell ref="J15:L15"/>
    <mergeCell ref="N15:P15"/>
    <mergeCell ref="R15:T15"/>
    <mergeCell ref="B16:D16"/>
    <mergeCell ref="F16:H16"/>
    <mergeCell ref="J16:L16"/>
    <mergeCell ref="N16:P16"/>
    <mergeCell ref="R16:T16"/>
    <mergeCell ref="B17:D17"/>
    <mergeCell ref="F17:H17"/>
    <mergeCell ref="J17:L17"/>
    <mergeCell ref="N17:P17"/>
    <mergeCell ref="R17:T17"/>
    <mergeCell ref="B19:D19"/>
    <mergeCell ref="F19:H19"/>
    <mergeCell ref="J19:L19"/>
    <mergeCell ref="N19:P19"/>
    <mergeCell ref="R19:T19"/>
    <mergeCell ref="B20:D20"/>
    <mergeCell ref="F20:H20"/>
    <mergeCell ref="J20:L20"/>
    <mergeCell ref="N20:P20"/>
    <mergeCell ref="R20:T20"/>
    <mergeCell ref="B21:D21"/>
    <mergeCell ref="F21:H21"/>
    <mergeCell ref="J21:L21"/>
    <mergeCell ref="N21:P21"/>
    <mergeCell ref="R21:T21"/>
    <mergeCell ref="B23:D23"/>
    <mergeCell ref="F23:H23"/>
    <mergeCell ref="J23:L23"/>
    <mergeCell ref="N23:P23"/>
    <mergeCell ref="R23:T23"/>
    <mergeCell ref="R24:T24"/>
    <mergeCell ref="B25:D25"/>
    <mergeCell ref="F25:H25"/>
    <mergeCell ref="J25:L25"/>
    <mergeCell ref="N25:P25"/>
    <mergeCell ref="R25:T25"/>
    <mergeCell ref="J28:L28"/>
    <mergeCell ref="N28:P28"/>
    <mergeCell ref="B24:D24"/>
    <mergeCell ref="F24:H24"/>
    <mergeCell ref="J24:L24"/>
    <mergeCell ref="N24:P24"/>
    <mergeCell ref="B29:D29"/>
    <mergeCell ref="F29:H29"/>
    <mergeCell ref="J29:L29"/>
    <mergeCell ref="N29:P29"/>
    <mergeCell ref="B27:D27"/>
    <mergeCell ref="F27:H27"/>
    <mergeCell ref="J27:L27"/>
    <mergeCell ref="N27:P27"/>
    <mergeCell ref="B28:D28"/>
    <mergeCell ref="F28:H28"/>
  </mergeCells>
  <conditionalFormatting sqref="W3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3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51"/>
  <sheetViews>
    <sheetView showGridLines="0" showRowColHeaders="0" zoomScalePageLayoutView="0" workbookViewId="0" topLeftCell="A1">
      <selection activeCell="W43" sqref="W43"/>
    </sheetView>
  </sheetViews>
  <sheetFormatPr defaultColWidth="9.140625" defaultRowHeight="12.75"/>
  <cols>
    <col min="1" max="1" width="5.57421875" style="0" customWidth="1"/>
    <col min="2" max="7" width="4.57421875" style="0" customWidth="1"/>
    <col min="8" max="9" width="4.28125" style="0" customWidth="1"/>
    <col min="10" max="10" width="4.7109375" style="0" customWidth="1"/>
    <col min="11" max="11" width="3.7109375" style="0" customWidth="1"/>
    <col min="12" max="18" width="4.140625" style="0" customWidth="1"/>
    <col min="19" max="19" width="4.00390625" style="0" customWidth="1"/>
    <col min="20" max="20" width="4.140625" style="0" customWidth="1"/>
    <col min="21" max="21" width="4.57421875" style="0" customWidth="1"/>
    <col min="22" max="22" width="4.7109375" style="0" customWidth="1"/>
    <col min="24" max="24" width="18.7109375" style="0" customWidth="1"/>
  </cols>
  <sheetData>
    <row r="1" spans="1:24" ht="27.75">
      <c r="A1" s="19" t="s">
        <v>35</v>
      </c>
      <c r="B1" s="19"/>
      <c r="C1" s="19"/>
      <c r="W1" s="26">
        <v>1500</v>
      </c>
      <c r="X1" s="23" t="s">
        <v>43</v>
      </c>
    </row>
    <row r="2" spans="1:24" ht="25.5">
      <c r="A2" s="19"/>
      <c r="B2" s="19"/>
      <c r="C2" s="19"/>
      <c r="X2" s="24"/>
    </row>
    <row r="3" spans="1:24" ht="26.25" hidden="1" thickBot="1">
      <c r="A3" s="18" t="str">
        <f>IF($W$33&gt;1,"1).","")</f>
        <v>1).</v>
      </c>
      <c r="B3" s="44">
        <f>IF(A4="-",Code!B17,Code!B14)</f>
        <v>1464</v>
      </c>
      <c r="C3" s="44"/>
      <c r="D3" s="44"/>
      <c r="E3" s="18" t="str">
        <f>IF($W$33&gt;1,"2).","")</f>
        <v>2).</v>
      </c>
      <c r="F3" s="44">
        <f>IF(E4="-",Code!C17,Code!C14)</f>
        <v>1467</v>
      </c>
      <c r="G3" s="44"/>
      <c r="H3" s="44"/>
      <c r="I3" s="18" t="str">
        <f>IF($W$33&gt;2,"3).","")</f>
        <v>3).</v>
      </c>
      <c r="J3" s="44">
        <f>IF(I4="-",Code!D17,Code!D14)</f>
        <v>1405</v>
      </c>
      <c r="K3" s="44"/>
      <c r="L3" s="44"/>
      <c r="M3" s="18" t="str">
        <f>IF($W$33&gt;3,"4).","")</f>
        <v>4).</v>
      </c>
      <c r="N3" s="44">
        <f>IF(E4="-",Code!E17,Code!E14)</f>
        <v>642</v>
      </c>
      <c r="O3" s="44"/>
      <c r="P3" s="44"/>
      <c r="Q3" s="18" t="str">
        <f>IF($W$33&gt;4,"5).","")</f>
        <v>5).</v>
      </c>
      <c r="R3" s="44">
        <f>IF(I4="-",Code!F17,Code!F14)</f>
        <v>1335</v>
      </c>
      <c r="S3" s="44"/>
      <c r="T3" s="44"/>
      <c r="X3" s="24"/>
    </row>
    <row r="4" spans="1:24" ht="26.25" hidden="1" thickBot="1">
      <c r="A4" s="1" t="str">
        <f>$W$32</f>
        <v>-</v>
      </c>
      <c r="B4" s="44">
        <f>IF(A4="-",Code!B18,Code!B15)</f>
        <v>31</v>
      </c>
      <c r="C4" s="44"/>
      <c r="D4" s="44"/>
      <c r="E4" s="1" t="str">
        <f>$W$32</f>
        <v>-</v>
      </c>
      <c r="F4" s="44">
        <f>IF(E4="-",Code!C18,Code!C15)</f>
        <v>112</v>
      </c>
      <c r="G4" s="44"/>
      <c r="H4" s="44"/>
      <c r="I4" s="1" t="str">
        <f>$W$32</f>
        <v>-</v>
      </c>
      <c r="J4" s="44">
        <f>IF(I4="-",Code!D18,Code!D15)</f>
        <v>394</v>
      </c>
      <c r="K4" s="44"/>
      <c r="L4" s="44"/>
      <c r="M4" s="1" t="str">
        <f>$W$32</f>
        <v>-</v>
      </c>
      <c r="N4" s="44">
        <f>IF(E4="-",Code!E18,Code!E15)</f>
        <v>390</v>
      </c>
      <c r="O4" s="44"/>
      <c r="P4" s="44"/>
      <c r="Q4" s="1" t="str">
        <f>$W$32</f>
        <v>-</v>
      </c>
      <c r="R4" s="44">
        <f>IF(I4="-",Code!F18,Code!F15)</f>
        <v>1289</v>
      </c>
      <c r="S4" s="44"/>
      <c r="T4" s="44"/>
      <c r="V4" s="11" t="s">
        <v>0</v>
      </c>
      <c r="W4" s="8">
        <f aca="true" ca="1" t="shared" si="0" ref="W4:W30">INT(RAND()*$W$1)</f>
        <v>1423</v>
      </c>
      <c r="X4" s="24"/>
    </row>
    <row r="5" spans="2:24" ht="27" hidden="1" thickBot="1" thickTop="1">
      <c r="B5" s="42">
        <f>Code!B8</f>
        <v>1433</v>
      </c>
      <c r="C5" s="42"/>
      <c r="D5" s="42"/>
      <c r="F5" s="42">
        <f>Code!C13</f>
        <v>1355</v>
      </c>
      <c r="G5" s="42"/>
      <c r="H5" s="42"/>
      <c r="J5" s="42">
        <f>Code!D13</f>
        <v>1011</v>
      </c>
      <c r="K5" s="42"/>
      <c r="L5" s="42"/>
      <c r="N5" s="42">
        <f>Code!E8</f>
        <v>252</v>
      </c>
      <c r="O5" s="42"/>
      <c r="P5" s="42"/>
      <c r="R5" s="42">
        <f>Code!F8</f>
        <v>46</v>
      </c>
      <c r="S5" s="42"/>
      <c r="T5" s="42"/>
      <c r="V5" s="12" t="s">
        <v>1</v>
      </c>
      <c r="W5" s="9">
        <f ca="1" t="shared" si="0"/>
        <v>266</v>
      </c>
      <c r="X5" s="24"/>
    </row>
    <row r="6" spans="22:24" ht="18.75" hidden="1" thickTop="1">
      <c r="V6" s="12" t="s">
        <v>2</v>
      </c>
      <c r="W6" s="9">
        <f ca="1" t="shared" si="0"/>
        <v>1171</v>
      </c>
      <c r="X6" s="24"/>
    </row>
    <row r="7" spans="1:24" ht="25.5" hidden="1">
      <c r="A7" s="18" t="str">
        <f>IF($W$33&gt;5,"6).","")</f>
        <v>6).</v>
      </c>
      <c r="B7" s="44">
        <f>IF(A8="-",Code!G17,Code!G14)</f>
        <v>587</v>
      </c>
      <c r="C7" s="44"/>
      <c r="D7" s="44"/>
      <c r="E7" s="18" t="str">
        <f>IF($W$33&gt;6,"7).","")</f>
        <v>7).</v>
      </c>
      <c r="F7" s="44">
        <f>IF(E8="-",Code!H17,Code!H14)</f>
        <v>1010</v>
      </c>
      <c r="G7" s="44"/>
      <c r="H7" s="44"/>
      <c r="I7" s="18" t="str">
        <f>IF($W$33&gt;7,"8).","")</f>
        <v>8).</v>
      </c>
      <c r="J7" s="44">
        <f>IF(I8="-",Code!I17,Code!I14)</f>
        <v>1207</v>
      </c>
      <c r="K7" s="44"/>
      <c r="L7" s="44"/>
      <c r="M7" s="18" t="str">
        <f>IF($W$33&gt;8,"9).","")</f>
        <v>9).</v>
      </c>
      <c r="N7" s="44">
        <f>IF(M8="-",Code!J17,Code!J14)</f>
        <v>1478</v>
      </c>
      <c r="O7" s="44"/>
      <c r="P7" s="44"/>
      <c r="Q7" s="18" t="str">
        <f>IF($W$33&gt;9,"10).","")</f>
        <v>10).</v>
      </c>
      <c r="R7" s="44">
        <f>IF(Q8="-",Code!K17,Code!K14)</f>
        <v>1212</v>
      </c>
      <c r="S7" s="44"/>
      <c r="T7" s="44"/>
      <c r="V7" s="12" t="s">
        <v>3</v>
      </c>
      <c r="W7" s="9">
        <f ca="1" t="shared" si="0"/>
        <v>340</v>
      </c>
      <c r="X7" s="24"/>
    </row>
    <row r="8" spans="1:24" ht="26.25" hidden="1" thickBot="1">
      <c r="A8" s="1" t="str">
        <f>$W$32</f>
        <v>-</v>
      </c>
      <c r="B8" s="45">
        <f>IF(A8="-",Code!G18,Code!G15)</f>
        <v>335</v>
      </c>
      <c r="C8" s="45"/>
      <c r="D8" s="45"/>
      <c r="E8" s="1" t="str">
        <f>$W$32</f>
        <v>-</v>
      </c>
      <c r="F8" s="44">
        <f>IF(I4="-",Code!H18,Code!H15)</f>
        <v>590</v>
      </c>
      <c r="G8" s="44"/>
      <c r="H8" s="44"/>
      <c r="I8" s="1" t="str">
        <f>$W$32</f>
        <v>-</v>
      </c>
      <c r="J8" s="44">
        <f>IF(I8="-",Code!I18,Code!I15)</f>
        <v>986</v>
      </c>
      <c r="K8" s="44"/>
      <c r="L8" s="44"/>
      <c r="M8" s="1" t="str">
        <f>$W$32</f>
        <v>-</v>
      </c>
      <c r="N8" s="44">
        <f>IF(M8="-",Code!J18,Code!J15)</f>
        <v>45</v>
      </c>
      <c r="O8" s="44"/>
      <c r="P8" s="44"/>
      <c r="Q8" s="1" t="str">
        <f>$W$32</f>
        <v>-</v>
      </c>
      <c r="R8" s="44">
        <f>IF(A8="-",Code!K18,Code!K15)</f>
        <v>886</v>
      </c>
      <c r="S8" s="44"/>
      <c r="T8" s="44"/>
      <c r="V8" s="12" t="s">
        <v>4</v>
      </c>
      <c r="W8" s="9">
        <f ca="1" t="shared" si="0"/>
        <v>796</v>
      </c>
      <c r="X8" s="24"/>
    </row>
    <row r="9" spans="2:24" ht="27" hidden="1" thickBot="1" thickTop="1">
      <c r="B9" s="42">
        <f>Code!G8</f>
        <v>252</v>
      </c>
      <c r="C9" s="42"/>
      <c r="D9" s="42"/>
      <c r="F9" s="42">
        <f>Code!H8</f>
        <v>420</v>
      </c>
      <c r="G9" s="42"/>
      <c r="H9" s="42"/>
      <c r="J9" s="42">
        <f>Code!I8</f>
        <v>221</v>
      </c>
      <c r="K9" s="42"/>
      <c r="L9" s="42"/>
      <c r="N9" s="42">
        <f>Code!J8</f>
        <v>1433</v>
      </c>
      <c r="O9" s="42"/>
      <c r="P9" s="42"/>
      <c r="R9" s="42">
        <f>Code!K8</f>
        <v>326</v>
      </c>
      <c r="S9" s="42"/>
      <c r="T9" s="42"/>
      <c r="V9" s="12" t="s">
        <v>5</v>
      </c>
      <c r="W9" s="9">
        <f ca="1" t="shared" si="0"/>
        <v>192</v>
      </c>
      <c r="X9" s="24"/>
    </row>
    <row r="10" spans="22:24" ht="18.75" hidden="1" thickTop="1">
      <c r="V10" s="12" t="s">
        <v>6</v>
      </c>
      <c r="W10" s="9">
        <f ca="1" t="shared" si="0"/>
        <v>420</v>
      </c>
      <c r="X10" s="24"/>
    </row>
    <row r="11" spans="1:24" ht="25.5" hidden="1">
      <c r="A11" s="18" t="str">
        <f>IF($W$33&gt;10,"11).","")</f>
        <v>11).</v>
      </c>
      <c r="B11" s="44">
        <f>IF(A12="-",Code!L17,Code!L14)</f>
        <v>1279</v>
      </c>
      <c r="C11" s="44"/>
      <c r="D11" s="44"/>
      <c r="E11" s="18" t="str">
        <f>IF($W$33&gt;11,"12).","")</f>
        <v>12).</v>
      </c>
      <c r="F11" s="44">
        <f>IF(E12="-",Code!B25,Code!B22)</f>
        <v>732</v>
      </c>
      <c r="G11" s="44"/>
      <c r="H11" s="44"/>
      <c r="I11" s="18" t="str">
        <f>IF($W$33&gt;12,"13).","")</f>
        <v>13).</v>
      </c>
      <c r="J11" s="44">
        <f>IF(I12="-",Code!C25,Code!C22)</f>
        <v>1326</v>
      </c>
      <c r="K11" s="44"/>
      <c r="L11" s="44"/>
      <c r="M11" s="18" t="str">
        <f>IF($W$33&gt;13,"14).","")</f>
        <v>14).</v>
      </c>
      <c r="N11" s="44">
        <f>IF(M12="-",Code!D25,Code!D22)</f>
        <v>1173</v>
      </c>
      <c r="O11" s="44"/>
      <c r="P11" s="44"/>
      <c r="Q11" s="18" t="str">
        <f>IF($W$33&gt;14,"15).","")</f>
        <v>15).</v>
      </c>
      <c r="R11" s="44">
        <f>IF(Q12="-",Code!E25,Code!E22)</f>
        <v>650</v>
      </c>
      <c r="S11" s="44"/>
      <c r="T11" s="44"/>
      <c r="V11" s="12" t="s">
        <v>7</v>
      </c>
      <c r="W11" s="9">
        <f ca="1" t="shared" si="0"/>
        <v>326</v>
      </c>
      <c r="X11" s="24"/>
    </row>
    <row r="12" spans="1:24" ht="26.25" hidden="1" thickBot="1">
      <c r="A12" s="1" t="str">
        <f>$W$32</f>
        <v>-</v>
      </c>
      <c r="B12" s="44">
        <f>IF(A12="-",Code!L18,Code!L15)</f>
        <v>1233</v>
      </c>
      <c r="C12" s="44"/>
      <c r="D12" s="44"/>
      <c r="E12" s="1" t="str">
        <f>$W$32</f>
        <v>-</v>
      </c>
      <c r="F12" s="44">
        <f>IF(E12="-",Code!B24,Code!B23)</f>
        <v>252</v>
      </c>
      <c r="G12" s="44"/>
      <c r="H12" s="44"/>
      <c r="I12" s="1" t="str">
        <f>$W$32</f>
        <v>-</v>
      </c>
      <c r="J12" s="44">
        <f>IF(I12="-",Code!C26,Code!C23)</f>
        <v>906</v>
      </c>
      <c r="K12" s="44"/>
      <c r="L12" s="44"/>
      <c r="M12" s="1" t="str">
        <f>$W$32</f>
        <v>-</v>
      </c>
      <c r="N12" s="44">
        <f>IF(M12="-",Code!D26,Code!D23)</f>
        <v>784</v>
      </c>
      <c r="O12" s="44"/>
      <c r="P12" s="44"/>
      <c r="Q12" s="1" t="str">
        <f>$W$32</f>
        <v>-</v>
      </c>
      <c r="R12" s="44">
        <f>IF(Q12="-",Code!E26,Code!E22)</f>
        <v>429</v>
      </c>
      <c r="S12" s="44"/>
      <c r="T12" s="44"/>
      <c r="V12" s="12" t="s">
        <v>8</v>
      </c>
      <c r="W12" s="9">
        <f ca="1" t="shared" si="0"/>
        <v>46</v>
      </c>
      <c r="X12" s="24"/>
    </row>
    <row r="13" spans="2:24" ht="27" hidden="1" thickBot="1" thickTop="1">
      <c r="B13" s="42">
        <f>Code!L8</f>
        <v>46</v>
      </c>
      <c r="C13" s="42"/>
      <c r="D13" s="42"/>
      <c r="F13" s="42">
        <f>Code!B21</f>
        <v>252</v>
      </c>
      <c r="G13" s="42"/>
      <c r="H13" s="42"/>
      <c r="J13" s="42">
        <f>Code!C21</f>
        <v>420</v>
      </c>
      <c r="K13" s="42"/>
      <c r="L13" s="42"/>
      <c r="N13" s="42">
        <f>Code!D21</f>
        <v>389</v>
      </c>
      <c r="O13" s="42"/>
      <c r="P13" s="42"/>
      <c r="R13" s="42">
        <f>Code!E21</f>
        <v>221</v>
      </c>
      <c r="S13" s="42"/>
      <c r="T13" s="42"/>
      <c r="V13" s="12" t="s">
        <v>9</v>
      </c>
      <c r="W13" s="9">
        <f ca="1" t="shared" si="0"/>
        <v>438</v>
      </c>
      <c r="X13" s="24"/>
    </row>
    <row r="14" spans="22:24" ht="18.75" hidden="1" thickTop="1">
      <c r="V14" s="12" t="s">
        <v>10</v>
      </c>
      <c r="W14" s="9">
        <f ca="1" t="shared" si="0"/>
        <v>152</v>
      </c>
      <c r="X14" s="24"/>
    </row>
    <row r="15" spans="1:24" ht="25.5" hidden="1">
      <c r="A15" s="18" t="str">
        <f>IF($W$33&gt;15,"16).","")</f>
        <v>16).</v>
      </c>
      <c r="B15" s="44">
        <f>IF(A16="-",Code!F25,Code!F22)</f>
        <v>1461</v>
      </c>
      <c r="C15" s="44"/>
      <c r="D15" s="44"/>
      <c r="E15" s="18" t="str">
        <f>IF($W$33&gt;16,"17).","")</f>
        <v>17).</v>
      </c>
      <c r="F15" s="44">
        <f>IF(E16="-",Code!G25,Code!G22)</f>
        <v>1329</v>
      </c>
      <c r="G15" s="44"/>
      <c r="H15" s="44"/>
      <c r="I15" s="18" t="str">
        <f>IF($W$33&gt;17,"18).","")</f>
        <v>18).</v>
      </c>
      <c r="J15" s="44">
        <f>IF(I16="-",Code!H25,Code!H22)</f>
        <v>1082</v>
      </c>
      <c r="K15" s="44"/>
      <c r="L15" s="44"/>
      <c r="M15" s="18" t="str">
        <f>IF($W$33&gt;18,"19).","")</f>
        <v>19).</v>
      </c>
      <c r="N15" s="44">
        <f>IF(M16="-",Code!I25,Code!I22)</f>
        <v>1023</v>
      </c>
      <c r="O15" s="44"/>
      <c r="P15" s="44"/>
      <c r="Q15" s="18" t="str">
        <f>IF($W$33&gt;19,"20).","")</f>
        <v>20).</v>
      </c>
      <c r="R15" s="44">
        <f>IF(Q16="-",Code!J25,Code!J22)</f>
        <v>1405</v>
      </c>
      <c r="S15" s="44"/>
      <c r="T15" s="44"/>
      <c r="V15" s="12" t="s">
        <v>11</v>
      </c>
      <c r="W15" s="9">
        <f ca="1" t="shared" si="0"/>
        <v>1354</v>
      </c>
      <c r="X15" s="24"/>
    </row>
    <row r="16" spans="1:24" ht="26.25" hidden="1" thickBot="1">
      <c r="A16" s="1" t="str">
        <f>$W$32</f>
        <v>-</v>
      </c>
      <c r="B16" s="44">
        <f>IF(A16="-",Code!F26,Code!F23)</f>
        <v>404</v>
      </c>
      <c r="C16" s="44"/>
      <c r="D16" s="44"/>
      <c r="E16" s="1" t="str">
        <f>$W$32</f>
        <v>-</v>
      </c>
      <c r="F16" s="44">
        <f>IF(E16="-",Code!G26,Code!G23)</f>
        <v>660</v>
      </c>
      <c r="G16" s="44"/>
      <c r="H16" s="44"/>
      <c r="I16" s="1" t="str">
        <f>$W$32</f>
        <v>-</v>
      </c>
      <c r="J16" s="44">
        <f>IF(I16="-",Code!H26,Code!H23)</f>
        <v>286</v>
      </c>
      <c r="K16" s="44"/>
      <c r="L16" s="44"/>
      <c r="M16" s="1" t="str">
        <f>$W$32</f>
        <v>-</v>
      </c>
      <c r="N16" s="44">
        <f>IF(M16="-",Code!I26,Code!I23)</f>
        <v>12</v>
      </c>
      <c r="O16" s="44"/>
      <c r="P16" s="44"/>
      <c r="Q16" s="1" t="str">
        <f>$W$32</f>
        <v>-</v>
      </c>
      <c r="R16" s="44">
        <f>IF(Q16="-",Code!J26,Code!J23)</f>
        <v>1184</v>
      </c>
      <c r="S16" s="44"/>
      <c r="T16" s="44"/>
      <c r="V16" s="12" t="s">
        <v>12</v>
      </c>
      <c r="W16" s="9">
        <f ca="1" t="shared" si="0"/>
        <v>1065</v>
      </c>
      <c r="X16" s="24"/>
    </row>
    <row r="17" spans="2:24" ht="27" hidden="1" thickBot="1" thickTop="1">
      <c r="B17" s="42">
        <f>Code!F21</f>
        <v>1057</v>
      </c>
      <c r="C17" s="42"/>
      <c r="D17" s="42"/>
      <c r="F17" s="42">
        <f>Code!G21</f>
        <v>669</v>
      </c>
      <c r="G17" s="42"/>
      <c r="H17" s="42"/>
      <c r="J17" s="42">
        <f>Code!H21</f>
        <v>796</v>
      </c>
      <c r="K17" s="42"/>
      <c r="L17" s="42"/>
      <c r="N17" s="42">
        <f>Code!I21</f>
        <v>1011</v>
      </c>
      <c r="O17" s="42"/>
      <c r="P17" s="42"/>
      <c r="R17" s="42">
        <f>Code!J21</f>
        <v>221</v>
      </c>
      <c r="S17" s="42"/>
      <c r="T17" s="42"/>
      <c r="V17" s="12" t="s">
        <v>13</v>
      </c>
      <c r="W17" s="9">
        <f ca="1" t="shared" si="0"/>
        <v>252</v>
      </c>
      <c r="X17" s="24"/>
    </row>
    <row r="18" spans="1:24" ht="18.75" hidden="1" thickTop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5"/>
      <c r="V18" s="12" t="s">
        <v>14</v>
      </c>
      <c r="W18" s="9">
        <f ca="1" t="shared" si="0"/>
        <v>1057</v>
      </c>
      <c r="X18" s="24"/>
    </row>
    <row r="19" spans="1:24" ht="25.5" hidden="1">
      <c r="A19" s="18" t="str">
        <f>IF($W$33&gt;20,"21).","")</f>
        <v>21).</v>
      </c>
      <c r="B19" s="44">
        <f>IF(A20="-",Code!K25,Code!K22)</f>
        <v>1434</v>
      </c>
      <c r="C19" s="44"/>
      <c r="D19" s="44"/>
      <c r="E19" s="18" t="str">
        <f>IF($W$33&gt;21,"22).","")</f>
        <v>22).</v>
      </c>
      <c r="F19" s="44">
        <f>IF(E20="-",Code!L25,Code!L22)</f>
        <v>987</v>
      </c>
      <c r="G19" s="44"/>
      <c r="H19" s="44"/>
      <c r="I19" s="18" t="str">
        <f>IF($W$33&gt;22,"23).","")</f>
        <v>23).</v>
      </c>
      <c r="J19" s="44">
        <f>IF(I20="-",Code!B33,Code!B30)</f>
        <v>1205</v>
      </c>
      <c r="K19" s="44"/>
      <c r="L19" s="44"/>
      <c r="M19" s="18" t="str">
        <f>IF($W$33&gt;23,"24).","")</f>
        <v>24).</v>
      </c>
      <c r="N19" s="44">
        <f>IF(M20="-",Code!C33,Code!C30)</f>
        <v>649</v>
      </c>
      <c r="O19" s="44"/>
      <c r="P19" s="44"/>
      <c r="Q19" s="18" t="str">
        <f>IF($W$33&gt;24,"25).","")</f>
        <v>25).</v>
      </c>
      <c r="R19" s="44">
        <f>IF(Q20="-",Code!D33,Code!D30)</f>
        <v>934</v>
      </c>
      <c r="S19" s="44"/>
      <c r="T19" s="44"/>
      <c r="V19" s="12" t="s">
        <v>15</v>
      </c>
      <c r="W19" s="9">
        <f ca="1" t="shared" si="0"/>
        <v>1456</v>
      </c>
      <c r="X19" s="24"/>
    </row>
    <row r="20" spans="1:24" ht="26.25" hidden="1" thickBot="1">
      <c r="A20" s="1" t="str">
        <f>$W$32</f>
        <v>-</v>
      </c>
      <c r="B20" s="44">
        <f>IF(A20="-",Code!K26,Code!K23)</f>
        <v>1388</v>
      </c>
      <c r="C20" s="44"/>
      <c r="D20" s="44"/>
      <c r="E20" s="1" t="str">
        <f>$W$32</f>
        <v>-</v>
      </c>
      <c r="F20" s="44">
        <f>IF(E20="-",Code!L26,Code!L23)</f>
        <v>735</v>
      </c>
      <c r="G20" s="44"/>
      <c r="H20" s="44"/>
      <c r="I20" s="1" t="str">
        <f>$W$32</f>
        <v>-</v>
      </c>
      <c r="J20" s="44">
        <f>IF(I20="-",Code!B34,Code!B31)</f>
        <v>984</v>
      </c>
      <c r="K20" s="44"/>
      <c r="L20" s="44"/>
      <c r="M20" s="1" t="str">
        <f>$W$32</f>
        <v>-</v>
      </c>
      <c r="N20" s="44">
        <f>IF(M20="-",Code!C34,Code!C31)</f>
        <v>323</v>
      </c>
      <c r="O20" s="44"/>
      <c r="P20" s="44"/>
      <c r="Q20" s="1" t="str">
        <f>$W$32</f>
        <v>-</v>
      </c>
      <c r="R20" s="44">
        <f>IF(Q20="-",Code!D34,Code!D31)</f>
        <v>888</v>
      </c>
      <c r="S20" s="44"/>
      <c r="T20" s="44"/>
      <c r="V20" s="12" t="s">
        <v>16</v>
      </c>
      <c r="W20" s="9">
        <f ca="1" t="shared" si="0"/>
        <v>346</v>
      </c>
      <c r="X20" s="24"/>
    </row>
    <row r="21" spans="2:24" ht="27" hidden="1" thickBot="1" thickTop="1">
      <c r="B21" s="42">
        <f>Code!K21</f>
        <v>46</v>
      </c>
      <c r="C21" s="42"/>
      <c r="D21" s="42"/>
      <c r="F21" s="42">
        <f>Code!L21</f>
        <v>252</v>
      </c>
      <c r="G21" s="42"/>
      <c r="H21" s="42"/>
      <c r="J21" s="42">
        <f>Code!B29</f>
        <v>221</v>
      </c>
      <c r="K21" s="42"/>
      <c r="L21" s="42"/>
      <c r="N21" s="42">
        <f>Code!C29</f>
        <v>326</v>
      </c>
      <c r="O21" s="42"/>
      <c r="P21" s="42"/>
      <c r="R21" s="42">
        <f>Code!D29</f>
        <v>46</v>
      </c>
      <c r="S21" s="42"/>
      <c r="T21" s="42"/>
      <c r="V21" s="12" t="s">
        <v>17</v>
      </c>
      <c r="W21" s="9">
        <f ca="1" t="shared" si="0"/>
        <v>1011</v>
      </c>
      <c r="X21" s="24"/>
    </row>
    <row r="22" spans="1:24" ht="18.75" hidden="1" thickTop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Q22" s="5"/>
      <c r="V22" s="12" t="s">
        <v>18</v>
      </c>
      <c r="W22" s="9">
        <f ca="1" t="shared" si="0"/>
        <v>389</v>
      </c>
      <c r="X22" s="24"/>
    </row>
    <row r="23" spans="1:24" ht="25.5" hidden="1">
      <c r="A23" s="18" t="str">
        <f>IF($W$33&gt;25,"26).","")</f>
        <v>26).</v>
      </c>
      <c r="B23" s="44">
        <f>IF(A24="-",Code!E33,Code!E30)</f>
        <v>568</v>
      </c>
      <c r="C23" s="44"/>
      <c r="D23" s="44"/>
      <c r="E23" s="18" t="str">
        <f>IF($W$33&gt;26,"27).","")</f>
        <v>27).</v>
      </c>
      <c r="F23" s="44">
        <f>IF(E24="-",Code!F33,Code!F30)</f>
        <v>1081</v>
      </c>
      <c r="G23" s="44"/>
      <c r="H23" s="44"/>
      <c r="I23" s="18" t="str">
        <f>IF($W$33&gt;27,"28).","")</f>
        <v>28).</v>
      </c>
      <c r="J23" s="44">
        <f>IF(I24="-",Code!G33,Code!G30)</f>
        <v>1491</v>
      </c>
      <c r="K23" s="44"/>
      <c r="L23" s="44"/>
      <c r="M23" s="18" t="str">
        <f>IF($W$33&gt;28,"29).","")</f>
        <v>29).</v>
      </c>
      <c r="N23" s="44">
        <f>IF(M24="-",Code!H33,Code!H30)</f>
        <v>862</v>
      </c>
      <c r="O23" s="44"/>
      <c r="P23" s="44"/>
      <c r="Q23" s="18" t="str">
        <f>IF($W$33&gt;29,"30).","")</f>
        <v>30).</v>
      </c>
      <c r="R23" s="44">
        <f>IF(Q24="-",Code!I33,Code!I30)</f>
        <v>734</v>
      </c>
      <c r="S23" s="44"/>
      <c r="T23" s="44"/>
      <c r="V23" s="12" t="s">
        <v>19</v>
      </c>
      <c r="W23" s="9">
        <f ca="1" t="shared" si="0"/>
        <v>1433</v>
      </c>
      <c r="X23" s="24"/>
    </row>
    <row r="24" spans="1:28" ht="26.25" hidden="1" thickBot="1">
      <c r="A24" s="1" t="str">
        <f>$W$32</f>
        <v>-</v>
      </c>
      <c r="B24" s="44">
        <f>IF(A24="-",Code!E34,Code!E31)</f>
        <v>179</v>
      </c>
      <c r="C24" s="44"/>
      <c r="D24" s="44"/>
      <c r="E24" s="1" t="str">
        <f>$W$32</f>
        <v>-</v>
      </c>
      <c r="F24" s="44">
        <f>IF(E24="-",Code!F34,Code!F31)</f>
        <v>860</v>
      </c>
      <c r="G24" s="44"/>
      <c r="H24" s="44"/>
      <c r="I24" s="1" t="str">
        <f>$W$32</f>
        <v>-</v>
      </c>
      <c r="J24" s="44">
        <f>IF(I24="-",Code!G34,Code!G31)</f>
        <v>426</v>
      </c>
      <c r="K24" s="44"/>
      <c r="L24" s="44"/>
      <c r="M24" s="1" t="str">
        <f>$W$32</f>
        <v>-</v>
      </c>
      <c r="N24" s="44">
        <f>IF(M24="-",Code!H34,Code!H31)</f>
        <v>816</v>
      </c>
      <c r="O24" s="44"/>
      <c r="P24" s="44"/>
      <c r="Q24" s="1" t="str">
        <f>$W$32</f>
        <v>-</v>
      </c>
      <c r="R24" s="44">
        <f>IF(Q24="-",Code!I34,Code!I31)</f>
        <v>482</v>
      </c>
      <c r="S24" s="44"/>
      <c r="T24" s="44"/>
      <c r="V24" s="12" t="s">
        <v>20</v>
      </c>
      <c r="W24" s="9">
        <f ca="1" t="shared" si="0"/>
        <v>1355</v>
      </c>
      <c r="X24" s="24"/>
      <c r="AB24" t="s">
        <v>26</v>
      </c>
    </row>
    <row r="25" spans="2:28" ht="27" hidden="1" thickBot="1" thickTop="1">
      <c r="B25" s="42">
        <f>Code!E29</f>
        <v>389</v>
      </c>
      <c r="C25" s="42"/>
      <c r="D25" s="42"/>
      <c r="F25" s="42">
        <f>Code!F29</f>
        <v>221</v>
      </c>
      <c r="G25" s="42"/>
      <c r="H25" s="42"/>
      <c r="J25" s="42">
        <f>Code!G29</f>
        <v>1065</v>
      </c>
      <c r="K25" s="42"/>
      <c r="L25" s="42"/>
      <c r="N25" s="42">
        <f>Code!H29</f>
        <v>46</v>
      </c>
      <c r="O25" s="42"/>
      <c r="P25" s="42"/>
      <c r="R25" s="42">
        <f>Code!I29</f>
        <v>252</v>
      </c>
      <c r="S25" s="42"/>
      <c r="T25" s="42"/>
      <c r="V25" s="12" t="s">
        <v>21</v>
      </c>
      <c r="W25" s="9">
        <f ca="1" t="shared" si="0"/>
        <v>669</v>
      </c>
      <c r="X25" s="24"/>
      <c r="AB25" t="s">
        <v>26</v>
      </c>
    </row>
    <row r="26" spans="1:28" ht="18.75" hidden="1" thickTop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Q26" s="5"/>
      <c r="V26" s="12" t="s">
        <v>22</v>
      </c>
      <c r="W26" s="9">
        <f ca="1" t="shared" si="0"/>
        <v>378</v>
      </c>
      <c r="X26" s="24"/>
      <c r="Y26" s="14" t="s">
        <v>26</v>
      </c>
      <c r="AB26" t="s">
        <v>26</v>
      </c>
    </row>
    <row r="27" spans="1:28" ht="25.5" hidden="1">
      <c r="A27" s="18" t="str">
        <f>IF($W$33&gt;30,"31).","")</f>
        <v>31).</v>
      </c>
      <c r="B27" s="44">
        <f>IF(A28="-",Code!J33,Code!J30)</f>
        <v>721</v>
      </c>
      <c r="C27" s="44"/>
      <c r="D27" s="44"/>
      <c r="E27" s="18">
        <f>IF($W$33&gt;31,"32).","")</f>
      </c>
      <c r="F27" s="44">
        <f>IF(E28="-",Code!K33,Code!K30)</f>
        <v>1316</v>
      </c>
      <c r="G27" s="44"/>
      <c r="H27" s="44"/>
      <c r="I27" s="18">
        <f>IF($W$33&gt;32,"33).","")</f>
      </c>
      <c r="J27" s="44">
        <f>IF(I28="-",Code!L33,Code!L30)</f>
        <v>1440</v>
      </c>
      <c r="K27" s="44"/>
      <c r="L27" s="44"/>
      <c r="M27" s="5"/>
      <c r="N27" s="43"/>
      <c r="O27" s="43"/>
      <c r="P27" s="43"/>
      <c r="Q27" s="5"/>
      <c r="V27" s="12" t="s">
        <v>23</v>
      </c>
      <c r="W27" s="9">
        <f ca="1" t="shared" si="0"/>
        <v>1236</v>
      </c>
      <c r="X27" s="24"/>
      <c r="AB27" t="s">
        <v>26</v>
      </c>
    </row>
    <row r="28" spans="1:28" ht="26.25" hidden="1" thickBot="1">
      <c r="A28" s="1" t="str">
        <f>$W$32</f>
        <v>-</v>
      </c>
      <c r="B28" s="44">
        <f>IF(A28="-",Code!J34,Code!J31)</f>
        <v>381</v>
      </c>
      <c r="C28" s="44"/>
      <c r="D28" s="44"/>
      <c r="E28" s="1" t="str">
        <f>$W$32</f>
        <v>-</v>
      </c>
      <c r="F28" s="44">
        <f>IF(E28="-",Code!K34,Code!K31)</f>
        <v>1095</v>
      </c>
      <c r="G28" s="44"/>
      <c r="H28" s="44"/>
      <c r="I28" s="1" t="str">
        <f>$W$32</f>
        <v>-</v>
      </c>
      <c r="J28" s="44">
        <f>IF(I28="-",Code!L34,Code!L31)</f>
        <v>1219</v>
      </c>
      <c r="K28" s="44"/>
      <c r="L28" s="44"/>
      <c r="M28" s="6"/>
      <c r="N28" s="43"/>
      <c r="O28" s="43"/>
      <c r="P28" s="43"/>
      <c r="Q28" s="6"/>
      <c r="V28" s="12" t="s">
        <v>24</v>
      </c>
      <c r="W28" s="9">
        <f ca="1" t="shared" si="0"/>
        <v>545</v>
      </c>
      <c r="X28" s="24"/>
      <c r="AB28" t="s">
        <v>26</v>
      </c>
    </row>
    <row r="29" spans="2:28" ht="27" hidden="1" thickBot="1" thickTop="1">
      <c r="B29" s="42">
        <f>Code!J29</f>
        <v>340</v>
      </c>
      <c r="C29" s="42"/>
      <c r="D29" s="42"/>
      <c r="F29" s="42">
        <f>Code!K29</f>
        <v>221</v>
      </c>
      <c r="G29" s="42"/>
      <c r="H29" s="42"/>
      <c r="J29" s="42">
        <f>Code!L29</f>
        <v>221</v>
      </c>
      <c r="K29" s="42"/>
      <c r="L29" s="42"/>
      <c r="M29" s="5"/>
      <c r="N29" s="43"/>
      <c r="O29" s="43"/>
      <c r="P29" s="43"/>
      <c r="Q29" s="5"/>
      <c r="R29" s="5"/>
      <c r="V29" s="12" t="s">
        <v>25</v>
      </c>
      <c r="W29" s="9">
        <f ca="1" t="shared" si="0"/>
        <v>281</v>
      </c>
      <c r="X29" s="24"/>
      <c r="AB29" t="s">
        <v>26</v>
      </c>
    </row>
    <row r="30" spans="1:28" ht="19.5" hidden="1" thickBot="1" thickTop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V30" s="13" t="s">
        <v>26</v>
      </c>
      <c r="W30" s="10">
        <f ca="1" t="shared" si="0"/>
        <v>221</v>
      </c>
      <c r="X30" s="24"/>
      <c r="AB30" t="s">
        <v>26</v>
      </c>
    </row>
    <row r="31" spans="1:28" ht="25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W31" s="7" t="e">
        <f>MODE($W$4:$W$29)</f>
        <v>#N/A</v>
      </c>
      <c r="X31" s="24" t="s">
        <v>32</v>
      </c>
      <c r="AB31" t="s">
        <v>26</v>
      </c>
    </row>
    <row r="32" spans="1:28" ht="25.5">
      <c r="A32" s="6"/>
      <c r="B32" s="40" t="s">
        <v>49</v>
      </c>
      <c r="C32" s="2"/>
      <c r="D32" s="2"/>
      <c r="E32" s="2"/>
      <c r="F32" s="2"/>
      <c r="G32" s="2"/>
      <c r="H32" s="2"/>
      <c r="I32" s="2"/>
      <c r="W32" s="28" t="s">
        <v>58</v>
      </c>
      <c r="X32" s="14" t="s">
        <v>33</v>
      </c>
      <c r="AB32" t="s">
        <v>26</v>
      </c>
    </row>
    <row r="33" spans="1:28" ht="25.5">
      <c r="A33" s="5"/>
      <c r="B33" s="25" t="s">
        <v>48</v>
      </c>
      <c r="C33" s="3"/>
      <c r="D33" s="3"/>
      <c r="E33" s="3"/>
      <c r="F33" s="3"/>
      <c r="G33" s="3"/>
      <c r="H33" s="3"/>
      <c r="I33" s="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>
        <f>LEN(B33)</f>
        <v>31</v>
      </c>
      <c r="X33" s="30" t="s">
        <v>57</v>
      </c>
      <c r="AB33" t="s">
        <v>26</v>
      </c>
    </row>
    <row r="34" spans="1:28" ht="12.75">
      <c r="A34" s="5"/>
      <c r="B34" s="16" t="s">
        <v>26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V34" s="14" t="s">
        <v>26</v>
      </c>
      <c r="W34" s="14" t="s">
        <v>26</v>
      </c>
      <c r="AB34" t="s">
        <v>26</v>
      </c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W35" s="14" t="s">
        <v>26</v>
      </c>
      <c r="AB35" t="s">
        <v>26</v>
      </c>
    </row>
    <row r="36" spans="1:28" ht="20.25">
      <c r="A36" s="6"/>
      <c r="B36" s="16" t="s">
        <v>36</v>
      </c>
      <c r="C36" s="5"/>
      <c r="D36" s="5"/>
      <c r="E36" s="6"/>
      <c r="F36" s="5"/>
      <c r="G36" s="5"/>
      <c r="H36" s="5"/>
      <c r="I36" s="6"/>
      <c r="J36" s="5"/>
      <c r="K36" s="5"/>
      <c r="L36" s="5"/>
      <c r="M36" s="5"/>
      <c r="N36" s="5"/>
      <c r="O36" s="5"/>
      <c r="V36" t="s">
        <v>26</v>
      </c>
      <c r="W36" s="14" t="s">
        <v>26</v>
      </c>
      <c r="AB36" t="s">
        <v>26</v>
      </c>
    </row>
    <row r="37" spans="1:28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V37" t="s">
        <v>26</v>
      </c>
      <c r="W37" s="14" t="s">
        <v>26</v>
      </c>
      <c r="AB37" t="s">
        <v>26</v>
      </c>
    </row>
    <row r="38" spans="1:28" ht="12.75">
      <c r="A38" s="5"/>
      <c r="B38" s="16" t="s">
        <v>37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AB38" t="s">
        <v>26</v>
      </c>
    </row>
    <row r="39" spans="1:22" ht="12.75">
      <c r="A39" s="5"/>
      <c r="B39" s="16" t="s">
        <v>38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V39" t="s">
        <v>26</v>
      </c>
    </row>
    <row r="40" spans="1:23" ht="20.25">
      <c r="A40" s="6"/>
      <c r="B40" s="5"/>
      <c r="C40" s="5"/>
      <c r="D40" s="5"/>
      <c r="E40" s="6"/>
      <c r="F40" s="5"/>
      <c r="G40" s="5"/>
      <c r="H40" s="5"/>
      <c r="I40" s="6"/>
      <c r="J40" s="5"/>
      <c r="K40" s="5"/>
      <c r="L40" s="5"/>
      <c r="M40" s="5"/>
      <c r="N40" s="5"/>
      <c r="O40" s="5"/>
      <c r="V40" s="27" t="s">
        <v>26</v>
      </c>
      <c r="W40" s="27" t="s">
        <v>26</v>
      </c>
    </row>
    <row r="41" spans="1:23" ht="12.75">
      <c r="A41" s="5"/>
      <c r="B41" s="20" t="s">
        <v>40</v>
      </c>
      <c r="C41" s="5"/>
      <c r="D41" s="5"/>
      <c r="E41" s="5"/>
      <c r="F41" s="5"/>
      <c r="G41" s="5">
        <f>33-W33</f>
        <v>2</v>
      </c>
      <c r="H41" s="16" t="s">
        <v>39</v>
      </c>
      <c r="I41" s="5"/>
      <c r="J41" s="5"/>
      <c r="K41" s="16" t="s">
        <v>46</v>
      </c>
      <c r="L41" s="5"/>
      <c r="M41" s="5"/>
      <c r="N41" s="5"/>
      <c r="O41" s="5"/>
      <c r="P41" s="5">
        <f>W30</f>
        <v>221</v>
      </c>
      <c r="Q41" s="5"/>
      <c r="R41" s="5"/>
      <c r="V41" s="27" t="s">
        <v>26</v>
      </c>
      <c r="W41" s="27"/>
    </row>
    <row r="42" spans="22:23" ht="12.75">
      <c r="V42" s="27" t="s">
        <v>26</v>
      </c>
      <c r="W42" s="27"/>
    </row>
    <row r="43" spans="2:24" ht="12.75">
      <c r="B43" s="21" t="s">
        <v>42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V43" s="27" t="s">
        <v>26</v>
      </c>
      <c r="W43" s="29" t="s">
        <v>26</v>
      </c>
      <c r="X43" s="14" t="s">
        <v>44</v>
      </c>
    </row>
    <row r="44" spans="22:23" ht="12.75">
      <c r="V44" s="27" t="s">
        <v>26</v>
      </c>
      <c r="W44" s="27" t="s">
        <v>26</v>
      </c>
    </row>
    <row r="45" spans="2:23" ht="12.75">
      <c r="B45" s="14" t="s">
        <v>45</v>
      </c>
      <c r="V45" s="27" t="s">
        <v>26</v>
      </c>
      <c r="W45" s="27" t="s">
        <v>26</v>
      </c>
    </row>
    <row r="46" spans="22:23" ht="12.75">
      <c r="V46" s="27" t="s">
        <v>26</v>
      </c>
      <c r="W46" s="27" t="s">
        <v>26</v>
      </c>
    </row>
    <row r="47" spans="22:23" ht="12.75">
      <c r="V47" t="s">
        <v>26</v>
      </c>
      <c r="W47" t="s">
        <v>26</v>
      </c>
    </row>
    <row r="48" spans="22:23" ht="12.75">
      <c r="V48" t="s">
        <v>26</v>
      </c>
      <c r="W48" t="s">
        <v>26</v>
      </c>
    </row>
    <row r="49" spans="22:23" ht="12.75">
      <c r="V49" t="s">
        <v>26</v>
      </c>
      <c r="W49" t="s">
        <v>26</v>
      </c>
    </row>
    <row r="50" spans="22:23" ht="12.75">
      <c r="V50" t="s">
        <v>26</v>
      </c>
      <c r="W50" t="s">
        <v>26</v>
      </c>
    </row>
    <row r="51" ht="12.75">
      <c r="V51" t="s">
        <v>26</v>
      </c>
    </row>
  </sheetData>
  <sheetProtection selectLockedCells="1"/>
  <mergeCells count="102">
    <mergeCell ref="F7:H7"/>
    <mergeCell ref="J11:L11"/>
    <mergeCell ref="N7:P7"/>
    <mergeCell ref="N8:P8"/>
    <mergeCell ref="N9:P9"/>
    <mergeCell ref="J7:L7"/>
    <mergeCell ref="J8:L8"/>
    <mergeCell ref="J9:L9"/>
    <mergeCell ref="F8:H8"/>
    <mergeCell ref="F9:H9"/>
    <mergeCell ref="B13:D13"/>
    <mergeCell ref="F13:H13"/>
    <mergeCell ref="R7:T7"/>
    <mergeCell ref="B11:D11"/>
    <mergeCell ref="F11:H11"/>
    <mergeCell ref="R8:T8"/>
    <mergeCell ref="B7:D7"/>
    <mergeCell ref="B8:D8"/>
    <mergeCell ref="B9:D9"/>
    <mergeCell ref="B12:D12"/>
    <mergeCell ref="R4:T4"/>
    <mergeCell ref="R5:T5"/>
    <mergeCell ref="F3:H3"/>
    <mergeCell ref="F4:H4"/>
    <mergeCell ref="F5:H5"/>
    <mergeCell ref="J3:L3"/>
    <mergeCell ref="R9:T9"/>
    <mergeCell ref="B3:D3"/>
    <mergeCell ref="B4:D4"/>
    <mergeCell ref="B5:D5"/>
    <mergeCell ref="N3:P3"/>
    <mergeCell ref="N4:P4"/>
    <mergeCell ref="N5:P5"/>
    <mergeCell ref="J4:L4"/>
    <mergeCell ref="J5:L5"/>
    <mergeCell ref="R3:T3"/>
    <mergeCell ref="N11:P11"/>
    <mergeCell ref="N12:P12"/>
    <mergeCell ref="N13:P13"/>
    <mergeCell ref="R11:T11"/>
    <mergeCell ref="R12:T12"/>
    <mergeCell ref="R13:T13"/>
    <mergeCell ref="F16:H16"/>
    <mergeCell ref="J16:L16"/>
    <mergeCell ref="N16:P16"/>
    <mergeCell ref="R16:T16"/>
    <mergeCell ref="J12:L12"/>
    <mergeCell ref="J13:L13"/>
    <mergeCell ref="F12:H12"/>
    <mergeCell ref="N17:P17"/>
    <mergeCell ref="R17:T17"/>
    <mergeCell ref="B19:D19"/>
    <mergeCell ref="N19:P19"/>
    <mergeCell ref="B15:D15"/>
    <mergeCell ref="F15:H15"/>
    <mergeCell ref="J15:L15"/>
    <mergeCell ref="N15:P15"/>
    <mergeCell ref="R15:T15"/>
    <mergeCell ref="B16:D16"/>
    <mergeCell ref="J19:L19"/>
    <mergeCell ref="J20:L20"/>
    <mergeCell ref="J21:L21"/>
    <mergeCell ref="B17:D17"/>
    <mergeCell ref="F17:H17"/>
    <mergeCell ref="J17:L17"/>
    <mergeCell ref="R19:T19"/>
    <mergeCell ref="R20:T20"/>
    <mergeCell ref="R21:T21"/>
    <mergeCell ref="B23:D23"/>
    <mergeCell ref="N23:P23"/>
    <mergeCell ref="B20:D20"/>
    <mergeCell ref="B21:D21"/>
    <mergeCell ref="F19:H19"/>
    <mergeCell ref="F20:H20"/>
    <mergeCell ref="F21:H21"/>
    <mergeCell ref="J23:L23"/>
    <mergeCell ref="J24:L24"/>
    <mergeCell ref="J25:L25"/>
    <mergeCell ref="N20:P20"/>
    <mergeCell ref="N21:P21"/>
    <mergeCell ref="N24:P24"/>
    <mergeCell ref="N25:P25"/>
    <mergeCell ref="R23:T23"/>
    <mergeCell ref="R24:T24"/>
    <mergeCell ref="R25:T25"/>
    <mergeCell ref="B27:D27"/>
    <mergeCell ref="N27:P27"/>
    <mergeCell ref="B24:D24"/>
    <mergeCell ref="B25:D25"/>
    <mergeCell ref="F23:H23"/>
    <mergeCell ref="F24:H24"/>
    <mergeCell ref="F25:H25"/>
    <mergeCell ref="N28:P28"/>
    <mergeCell ref="N29:P29"/>
    <mergeCell ref="B28:D28"/>
    <mergeCell ref="B29:D29"/>
    <mergeCell ref="F27:H27"/>
    <mergeCell ref="F28:H28"/>
    <mergeCell ref="F29:H29"/>
    <mergeCell ref="J27:L27"/>
    <mergeCell ref="J28:L28"/>
    <mergeCell ref="J29:L29"/>
  </mergeCells>
  <conditionalFormatting sqref="W31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3" r:id="rId2"/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4:L34"/>
  <sheetViews>
    <sheetView zoomScalePageLayoutView="0" workbookViewId="0" topLeftCell="A10">
      <selection activeCell="B34" sqref="B34"/>
    </sheetView>
  </sheetViews>
  <sheetFormatPr defaultColWidth="9.140625" defaultRowHeight="12.75"/>
  <sheetData>
    <row r="4" spans="2:12" ht="12.75">
      <c r="B4" s="31" t="str">
        <f>MID(Answers!$B$33,1,1)</f>
        <v>t</v>
      </c>
      <c r="C4" s="32" t="str">
        <f>MID(Answers!$B$33,2,1)</f>
        <v>u</v>
      </c>
      <c r="D4" s="32" t="str">
        <f>MID(Answers!$B$33,3,1)</f>
        <v>r</v>
      </c>
      <c r="E4" s="32" t="str">
        <f>MID(Answers!$B$33,4,1)</f>
        <v>n</v>
      </c>
      <c r="F4" s="32" t="str">
        <f>MID(Answers!$B$33,5,1)</f>
        <v>i</v>
      </c>
      <c r="G4" s="32" t="str">
        <f>MID(Answers!$B$33,6,1)</f>
        <v>n</v>
      </c>
      <c r="H4" s="32" t="str">
        <f>MID(Answers!$B$33,7,1)</f>
        <v>g</v>
      </c>
      <c r="I4" s="32" t="str">
        <f>MID(Answers!$B$33,8,1)</f>
        <v> </v>
      </c>
      <c r="J4" s="32" t="str">
        <f>MID(Answers!$B$33,9,1)</f>
        <v>t</v>
      </c>
      <c r="K4" s="32" t="str">
        <f>MID(Answers!$B$33,10,1)</f>
        <v>h</v>
      </c>
      <c r="L4" s="33" t="str">
        <f>MID(Answers!$B$33,11,1)</f>
        <v>i</v>
      </c>
    </row>
    <row r="5" spans="2:12" ht="12.75">
      <c r="B5" s="34" t="str">
        <f>MID(Answers!$B$33,12,1)</f>
        <v>n</v>
      </c>
      <c r="C5" s="35" t="str">
        <f>MID(Answers!$B$33,13,1)</f>
        <v>g</v>
      </c>
      <c r="D5" s="35" t="str">
        <f>MID(Answers!$B$33,14,1)</f>
        <v>s</v>
      </c>
      <c r="E5" s="35" t="str">
        <f>MID(Answers!$B$33,15,1)</f>
        <v> </v>
      </c>
      <c r="F5" s="35" t="str">
        <f>MID(Answers!$B$33,16,1)</f>
        <v>o</v>
      </c>
      <c r="G5" s="35" t="str">
        <f>MID(Answers!$B$33,17,1)</f>
        <v>v</v>
      </c>
      <c r="H5" s="35" t="str">
        <f>MID(Answers!$B$33,18,1)</f>
        <v>e</v>
      </c>
      <c r="I5" s="35" t="str">
        <f>MID(Answers!$B$33,19,1)</f>
        <v>r</v>
      </c>
      <c r="J5" s="35" t="str">
        <f>MID(Answers!$B$33,20,1)</f>
        <v> </v>
      </c>
      <c r="K5" s="35" t="str">
        <f>MID(Answers!$B$33,21,1)</f>
        <v>i</v>
      </c>
      <c r="L5" s="36" t="str">
        <f>MID(Answers!$B$33,22,1)</f>
        <v>n</v>
      </c>
    </row>
    <row r="6" spans="2:12" ht="12.75">
      <c r="B6" s="37" t="str">
        <f>MID(Answers!$B$33,23,1)</f>
        <v> </v>
      </c>
      <c r="C6" s="38" t="str">
        <f>MID(Answers!$B$33,24,1)</f>
        <v>h</v>
      </c>
      <c r="D6" s="38" t="str">
        <f>MID(Answers!$B$33,25,1)</f>
        <v>i</v>
      </c>
      <c r="E6" s="38" t="str">
        <f>MID(Answers!$B$33,26,1)</f>
        <v>s</v>
      </c>
      <c r="F6" s="38" t="str">
        <f>MID(Answers!$B$33,27,1)</f>
        <v> </v>
      </c>
      <c r="G6" s="38" t="str">
        <f>MID(Answers!$B$33,28,1)</f>
        <v>m</v>
      </c>
      <c r="H6" s="38" t="str">
        <f>MID(Answers!$B$33,29,1)</f>
        <v>i</v>
      </c>
      <c r="I6" s="38" t="str">
        <f>MID(Answers!$B$33,30,1)</f>
        <v>n</v>
      </c>
      <c r="J6" s="38" t="str">
        <f>MID(Answers!$B$33,31,1)</f>
        <v>d</v>
      </c>
      <c r="K6" s="38">
        <f>MID(Answers!$B$33,32,1)</f>
      </c>
      <c r="L6" s="38">
        <f>MID(Answers!$B$33,33,1)</f>
      </c>
    </row>
    <row r="8" spans="2:12" ht="12.75">
      <c r="B8">
        <f>IF(B4&gt;" ",VLOOKUP(B4,letters,2),Answers!$W$30)</f>
        <v>1433</v>
      </c>
      <c r="C8">
        <f>IF(C4&gt;" ",VLOOKUP(C4,letters,2),Answers!$W$30)</f>
        <v>1355</v>
      </c>
      <c r="D8">
        <f>IF(D4&gt;" ",VLOOKUP(D4,letters,2),Answers!$W$30)</f>
        <v>1011</v>
      </c>
      <c r="E8">
        <f>IF(E4&gt;" ",VLOOKUP(E4,letters,2),Answers!$W$30)</f>
        <v>252</v>
      </c>
      <c r="F8">
        <f>IF(F4&gt;" ",VLOOKUP(F4,letters,2),Answers!$W$30)</f>
        <v>46</v>
      </c>
      <c r="G8">
        <f>IF(G4&gt;" ",VLOOKUP(G4,letters,2),Answers!$W$30)</f>
        <v>252</v>
      </c>
      <c r="H8">
        <f>IF(H4&gt;" ",VLOOKUP(H4,letters,2),Answers!$W$30)</f>
        <v>420</v>
      </c>
      <c r="I8">
        <f>IF(I4&gt;" ",VLOOKUP(I4,letters,2),Answers!$W$30)</f>
        <v>221</v>
      </c>
      <c r="J8">
        <f>IF(J4&gt;" ",VLOOKUP(J4,letters,2),Answers!$W$30)</f>
        <v>1433</v>
      </c>
      <c r="K8">
        <f>IF(K4&gt;" ",VLOOKUP(K4,letters,2),Answers!$W$30)</f>
        <v>326</v>
      </c>
      <c r="L8">
        <f>IF(L4&gt;" ",VLOOKUP(L4,letters,2),Answers!$W$30)</f>
        <v>46</v>
      </c>
    </row>
    <row r="9" spans="2:12" ht="12.75">
      <c r="B9">
        <f>IF(B5&gt;" ",VLOOKUP(B5,letters,2),Answers!$W$30)</f>
        <v>252</v>
      </c>
      <c r="C9">
        <f>IF(C5&gt;" ",VLOOKUP(C5,letters,2),Answers!$W$30)</f>
        <v>420</v>
      </c>
      <c r="D9">
        <f>IF(D5&gt;" ",VLOOKUP(D5,letters,2),Answers!$W$30)</f>
        <v>389</v>
      </c>
      <c r="E9">
        <f>IF(E5&gt;" ",VLOOKUP(E5,letters,2),Answers!$W$30)</f>
        <v>221</v>
      </c>
      <c r="F9">
        <f>IF(F5&gt;" ",VLOOKUP(F5,letters,2),Answers!$W$30)</f>
        <v>1057</v>
      </c>
      <c r="G9">
        <f>IF(G5&gt;" ",VLOOKUP(G5,letters,2),Answers!$W$30)</f>
        <v>669</v>
      </c>
      <c r="H9">
        <f>IF(H5&gt;" ",VLOOKUP(H5,letters,2),Answers!$W$30)</f>
        <v>796</v>
      </c>
      <c r="I9">
        <f>IF(I5&gt;" ",VLOOKUP(I5,letters,2),Answers!$W$30)</f>
        <v>1011</v>
      </c>
      <c r="J9">
        <f>IF(J5&gt;" ",VLOOKUP(J5,letters,2),Answers!$W$30)</f>
        <v>221</v>
      </c>
      <c r="K9">
        <f>IF(K5&gt;" ",VLOOKUP(K5,letters,2),Answers!$W$30)</f>
        <v>46</v>
      </c>
      <c r="L9">
        <f>IF(L5&gt;" ",VLOOKUP(L5,letters,2),Answers!$W$30)</f>
        <v>252</v>
      </c>
    </row>
    <row r="10" spans="2:12" ht="12.75">
      <c r="B10">
        <f>IF(B6&gt;" ",VLOOKUP(B6,letters,2),Answers!$W$30)</f>
        <v>221</v>
      </c>
      <c r="C10">
        <f>IF(C6&gt;" ",VLOOKUP(C6,letters,2),Answers!$W$30)</f>
        <v>326</v>
      </c>
      <c r="D10">
        <f>IF(D6&gt;" ",VLOOKUP(D6,letters,2),Answers!$W$30)</f>
        <v>46</v>
      </c>
      <c r="E10">
        <f>IF(E6&gt;" ",VLOOKUP(E6,letters,2),Answers!$W$30)</f>
        <v>389</v>
      </c>
      <c r="F10">
        <f>IF(F6&gt;" ",VLOOKUP(F6,letters,2),Answers!$W$30)</f>
        <v>221</v>
      </c>
      <c r="G10">
        <f>IF(G6&gt;" ",VLOOKUP(G6,letters,2),Answers!$W$30)</f>
        <v>1065</v>
      </c>
      <c r="H10">
        <f>IF(H6&gt;" ",VLOOKUP(H6,letters,2),Answers!$W$30)</f>
        <v>46</v>
      </c>
      <c r="I10">
        <f>IF(I6&gt;" ",VLOOKUP(I6,letters,2),Answers!$W$30)</f>
        <v>252</v>
      </c>
      <c r="J10">
        <f>IF(J6&gt;" ",VLOOKUP(J6,letters,2),Answers!$W$30)</f>
        <v>340</v>
      </c>
      <c r="K10">
        <f>IF(K6&gt;" ",VLOOKUP(K6,letters,2),Answers!$W$30)</f>
        <v>221</v>
      </c>
      <c r="L10">
        <f>IF(L6&gt;" ",VLOOKUP(L6,letters,2),Answers!$W$30)</f>
        <v>221</v>
      </c>
    </row>
    <row r="12" ht="12.75">
      <c r="A12" t="s">
        <v>29</v>
      </c>
    </row>
    <row r="13" spans="1:12" ht="12.75">
      <c r="A13" t="s">
        <v>28</v>
      </c>
      <c r="B13">
        <f>B8</f>
        <v>1433</v>
      </c>
      <c r="C13">
        <f aca="true" t="shared" si="0" ref="C13:L13">C8</f>
        <v>1355</v>
      </c>
      <c r="D13">
        <f t="shared" si="0"/>
        <v>1011</v>
      </c>
      <c r="E13">
        <f t="shared" si="0"/>
        <v>252</v>
      </c>
      <c r="F13">
        <f t="shared" si="0"/>
        <v>46</v>
      </c>
      <c r="G13">
        <f t="shared" si="0"/>
        <v>252</v>
      </c>
      <c r="H13">
        <f t="shared" si="0"/>
        <v>420</v>
      </c>
      <c r="I13">
        <f t="shared" si="0"/>
        <v>221</v>
      </c>
      <c r="J13">
        <f t="shared" si="0"/>
        <v>1433</v>
      </c>
      <c r="K13">
        <f t="shared" si="0"/>
        <v>326</v>
      </c>
      <c r="L13">
        <f t="shared" si="0"/>
        <v>46</v>
      </c>
    </row>
    <row r="14" spans="2:12" ht="12.75">
      <c r="B14">
        <f ca="1">INT(RAND()*B13)</f>
        <v>198</v>
      </c>
      <c r="C14">
        <f aca="true" ca="1" t="shared" si="1" ref="C14:L14">INT(RAND()*C13)</f>
        <v>1111</v>
      </c>
      <c r="D14">
        <f ca="1" t="shared" si="1"/>
        <v>35</v>
      </c>
      <c r="E14">
        <f ca="1" t="shared" si="1"/>
        <v>91</v>
      </c>
      <c r="F14">
        <f ca="1" t="shared" si="1"/>
        <v>20</v>
      </c>
      <c r="G14">
        <f ca="1" t="shared" si="1"/>
        <v>41</v>
      </c>
      <c r="H14">
        <f ca="1" t="shared" si="1"/>
        <v>4</v>
      </c>
      <c r="I14">
        <f ca="1" t="shared" si="1"/>
        <v>45</v>
      </c>
      <c r="J14">
        <f ca="1" t="shared" si="1"/>
        <v>111</v>
      </c>
      <c r="K14">
        <f ca="1" t="shared" si="1"/>
        <v>104</v>
      </c>
      <c r="L14">
        <f ca="1" t="shared" si="1"/>
        <v>15</v>
      </c>
    </row>
    <row r="15" spans="2:12" ht="12.75">
      <c r="B15">
        <f>B13-B14</f>
        <v>1235</v>
      </c>
      <c r="C15">
        <f aca="true" t="shared" si="2" ref="C15:L15">C13-C14</f>
        <v>244</v>
      </c>
      <c r="D15">
        <f t="shared" si="2"/>
        <v>976</v>
      </c>
      <c r="E15">
        <f t="shared" si="2"/>
        <v>161</v>
      </c>
      <c r="F15">
        <f t="shared" si="2"/>
        <v>26</v>
      </c>
      <c r="G15">
        <f t="shared" si="2"/>
        <v>211</v>
      </c>
      <c r="H15">
        <f t="shared" si="2"/>
        <v>416</v>
      </c>
      <c r="I15">
        <f t="shared" si="2"/>
        <v>176</v>
      </c>
      <c r="J15">
        <f t="shared" si="2"/>
        <v>1322</v>
      </c>
      <c r="K15">
        <f t="shared" si="2"/>
        <v>222</v>
      </c>
      <c r="L15">
        <f t="shared" si="2"/>
        <v>31</v>
      </c>
    </row>
    <row r="16" spans="1:12" ht="12.75">
      <c r="A16" t="s">
        <v>27</v>
      </c>
      <c r="B16">
        <f>B8</f>
        <v>1433</v>
      </c>
      <c r="C16">
        <f aca="true" t="shared" si="3" ref="C16:L16">C8</f>
        <v>1355</v>
      </c>
      <c r="D16">
        <f t="shared" si="3"/>
        <v>1011</v>
      </c>
      <c r="E16">
        <f t="shared" si="3"/>
        <v>252</v>
      </c>
      <c r="F16">
        <f t="shared" si="3"/>
        <v>46</v>
      </c>
      <c r="G16">
        <f t="shared" si="3"/>
        <v>252</v>
      </c>
      <c r="H16">
        <f t="shared" si="3"/>
        <v>420</v>
      </c>
      <c r="I16">
        <f t="shared" si="3"/>
        <v>221</v>
      </c>
      <c r="J16">
        <f t="shared" si="3"/>
        <v>1433</v>
      </c>
      <c r="K16">
        <f t="shared" si="3"/>
        <v>326</v>
      </c>
      <c r="L16">
        <f t="shared" si="3"/>
        <v>46</v>
      </c>
    </row>
    <row r="17" spans="2:12" ht="12.75">
      <c r="B17">
        <f ca="1">INT(RAND()*(Answers!$W$1-B16))+B16</f>
        <v>1464</v>
      </c>
      <c r="C17">
        <f ca="1">INT(RAND()*(Answers!$W$1-C16))+C16</f>
        <v>1467</v>
      </c>
      <c r="D17">
        <f ca="1">INT(RAND()*(Answers!$W$1-D16))+D16</f>
        <v>1405</v>
      </c>
      <c r="E17">
        <f ca="1">INT(RAND()*(Answers!$W$1-E16))+E16</f>
        <v>642</v>
      </c>
      <c r="F17">
        <f ca="1">INT(RAND()*(Answers!$W$1-F16))+F16</f>
        <v>1335</v>
      </c>
      <c r="G17">
        <f ca="1">INT(RAND()*(Answers!$W$1-G16))+G16</f>
        <v>587</v>
      </c>
      <c r="H17">
        <f ca="1">INT(RAND()*(Answers!$W$1-H16))+H16</f>
        <v>1010</v>
      </c>
      <c r="I17">
        <f ca="1">INT(RAND()*(Answers!$W$1-I16))+I16</f>
        <v>1207</v>
      </c>
      <c r="J17">
        <f ca="1">INT(RAND()*(Answers!$W$1-J16))+J16</f>
        <v>1478</v>
      </c>
      <c r="K17">
        <f ca="1">INT(RAND()*(Answers!$W$1-K16))+K16</f>
        <v>1212</v>
      </c>
      <c r="L17">
        <f ca="1">INT(RAND()*(Answers!$W$1-L16))+L16</f>
        <v>1279</v>
      </c>
    </row>
    <row r="18" spans="2:12" ht="12.75">
      <c r="B18">
        <f>B17-B16</f>
        <v>31</v>
      </c>
      <c r="C18">
        <f aca="true" t="shared" si="4" ref="C18:L18">C17-C16</f>
        <v>112</v>
      </c>
      <c r="D18">
        <f t="shared" si="4"/>
        <v>394</v>
      </c>
      <c r="E18">
        <f t="shared" si="4"/>
        <v>390</v>
      </c>
      <c r="F18">
        <f t="shared" si="4"/>
        <v>1289</v>
      </c>
      <c r="G18">
        <f t="shared" si="4"/>
        <v>335</v>
      </c>
      <c r="H18">
        <f t="shared" si="4"/>
        <v>590</v>
      </c>
      <c r="I18">
        <f t="shared" si="4"/>
        <v>986</v>
      </c>
      <c r="J18">
        <f t="shared" si="4"/>
        <v>45</v>
      </c>
      <c r="K18">
        <f t="shared" si="4"/>
        <v>886</v>
      </c>
      <c r="L18">
        <f t="shared" si="4"/>
        <v>1233</v>
      </c>
    </row>
    <row r="20" ht="12.75">
      <c r="A20" t="s">
        <v>30</v>
      </c>
    </row>
    <row r="21" spans="1:12" ht="12.75">
      <c r="A21" t="s">
        <v>28</v>
      </c>
      <c r="B21" s="39">
        <f>B9</f>
        <v>252</v>
      </c>
      <c r="C21" s="39">
        <f aca="true" t="shared" si="5" ref="C21:L21">C9</f>
        <v>420</v>
      </c>
      <c r="D21" s="39">
        <f t="shared" si="5"/>
        <v>389</v>
      </c>
      <c r="E21" s="39">
        <f t="shared" si="5"/>
        <v>221</v>
      </c>
      <c r="F21" s="39">
        <f t="shared" si="5"/>
        <v>1057</v>
      </c>
      <c r="G21" s="39">
        <f t="shared" si="5"/>
        <v>669</v>
      </c>
      <c r="H21" s="39">
        <f t="shared" si="5"/>
        <v>796</v>
      </c>
      <c r="I21" s="39">
        <f t="shared" si="5"/>
        <v>1011</v>
      </c>
      <c r="J21" s="39">
        <f t="shared" si="5"/>
        <v>221</v>
      </c>
      <c r="K21" s="39">
        <f t="shared" si="5"/>
        <v>46</v>
      </c>
      <c r="L21" s="39">
        <f t="shared" si="5"/>
        <v>252</v>
      </c>
    </row>
    <row r="22" spans="2:12" ht="12.75">
      <c r="B22">
        <f ca="1">INT(RAND()*B21)</f>
        <v>158</v>
      </c>
      <c r="C22">
        <f aca="true" ca="1" t="shared" si="6" ref="C22:L22">INT(RAND()*C21)</f>
        <v>192</v>
      </c>
      <c r="D22">
        <f ca="1" t="shared" si="6"/>
        <v>110</v>
      </c>
      <c r="E22">
        <f ca="1" t="shared" si="6"/>
        <v>22</v>
      </c>
      <c r="F22">
        <f ca="1" t="shared" si="6"/>
        <v>857</v>
      </c>
      <c r="G22">
        <f ca="1" t="shared" si="6"/>
        <v>637</v>
      </c>
      <c r="H22">
        <f ca="1" t="shared" si="6"/>
        <v>68</v>
      </c>
      <c r="I22">
        <f ca="1" t="shared" si="6"/>
        <v>242</v>
      </c>
      <c r="J22">
        <f ca="1" t="shared" si="6"/>
        <v>171</v>
      </c>
      <c r="K22">
        <f ca="1" t="shared" si="6"/>
        <v>7</v>
      </c>
      <c r="L22">
        <f ca="1" t="shared" si="6"/>
        <v>85</v>
      </c>
    </row>
    <row r="23" spans="2:12" ht="12.75">
      <c r="B23">
        <f>B21-B22</f>
        <v>94</v>
      </c>
      <c r="C23">
        <f aca="true" t="shared" si="7" ref="C23:L23">C21-C22</f>
        <v>228</v>
      </c>
      <c r="D23">
        <f t="shared" si="7"/>
        <v>279</v>
      </c>
      <c r="E23">
        <f t="shared" si="7"/>
        <v>199</v>
      </c>
      <c r="F23">
        <f t="shared" si="7"/>
        <v>200</v>
      </c>
      <c r="G23">
        <f t="shared" si="7"/>
        <v>32</v>
      </c>
      <c r="H23">
        <f t="shared" si="7"/>
        <v>728</v>
      </c>
      <c r="I23">
        <f t="shared" si="7"/>
        <v>769</v>
      </c>
      <c r="J23">
        <f t="shared" si="7"/>
        <v>50</v>
      </c>
      <c r="K23">
        <f t="shared" si="7"/>
        <v>39</v>
      </c>
      <c r="L23">
        <f t="shared" si="7"/>
        <v>167</v>
      </c>
    </row>
    <row r="24" spans="1:12" ht="12.75">
      <c r="A24" t="s">
        <v>27</v>
      </c>
      <c r="B24" s="39">
        <f>B9</f>
        <v>252</v>
      </c>
      <c r="C24" s="39">
        <f aca="true" t="shared" si="8" ref="C24:L24">C9</f>
        <v>420</v>
      </c>
      <c r="D24" s="39">
        <f t="shared" si="8"/>
        <v>389</v>
      </c>
      <c r="E24" s="39">
        <f t="shared" si="8"/>
        <v>221</v>
      </c>
      <c r="F24" s="39">
        <f t="shared" si="8"/>
        <v>1057</v>
      </c>
      <c r="G24" s="39">
        <f t="shared" si="8"/>
        <v>669</v>
      </c>
      <c r="H24" s="39">
        <f t="shared" si="8"/>
        <v>796</v>
      </c>
      <c r="I24" s="39">
        <f t="shared" si="8"/>
        <v>1011</v>
      </c>
      <c r="J24" s="39">
        <f t="shared" si="8"/>
        <v>221</v>
      </c>
      <c r="K24" s="39">
        <f t="shared" si="8"/>
        <v>46</v>
      </c>
      <c r="L24" s="39">
        <f t="shared" si="8"/>
        <v>252</v>
      </c>
    </row>
    <row r="25" spans="2:12" ht="12.75">
      <c r="B25">
        <f ca="1">INT(RAND()*(Answers!$W$1-B24))+B24</f>
        <v>732</v>
      </c>
      <c r="C25">
        <f ca="1">INT(RAND()*(Answers!$W$1-C24))+C24</f>
        <v>1326</v>
      </c>
      <c r="D25">
        <f ca="1">INT(RAND()*(Answers!$W$1-D24))+D24</f>
        <v>1173</v>
      </c>
      <c r="E25">
        <f ca="1">INT(RAND()*(Answers!$W$1-E24))+E24</f>
        <v>650</v>
      </c>
      <c r="F25">
        <f ca="1">INT(RAND()*(Answers!$W$1-F24))+F24</f>
        <v>1461</v>
      </c>
      <c r="G25">
        <f ca="1">INT(RAND()*(Answers!$W$1-G24))+G24</f>
        <v>1329</v>
      </c>
      <c r="H25">
        <f ca="1">INT(RAND()*(Answers!$W$1-H24))+H24</f>
        <v>1082</v>
      </c>
      <c r="I25">
        <f ca="1">INT(RAND()*(Answers!$W$1-I24))+I24</f>
        <v>1023</v>
      </c>
      <c r="J25">
        <f ca="1">INT(RAND()*(Answers!$W$1-J24))+J24</f>
        <v>1405</v>
      </c>
      <c r="K25">
        <f ca="1">INT(RAND()*(Answers!$W$1-K24))+K24</f>
        <v>1434</v>
      </c>
      <c r="L25">
        <f ca="1">INT(RAND()*(Answers!$W$1-L24))+L24</f>
        <v>987</v>
      </c>
    </row>
    <row r="26" spans="2:12" ht="12.75">
      <c r="B26">
        <f>B25-B24</f>
        <v>480</v>
      </c>
      <c r="C26">
        <f aca="true" t="shared" si="9" ref="C26:L26">C25-C24</f>
        <v>906</v>
      </c>
      <c r="D26">
        <f t="shared" si="9"/>
        <v>784</v>
      </c>
      <c r="E26">
        <f t="shared" si="9"/>
        <v>429</v>
      </c>
      <c r="F26">
        <f t="shared" si="9"/>
        <v>404</v>
      </c>
      <c r="G26">
        <f t="shared" si="9"/>
        <v>660</v>
      </c>
      <c r="H26">
        <f t="shared" si="9"/>
        <v>286</v>
      </c>
      <c r="I26">
        <f t="shared" si="9"/>
        <v>12</v>
      </c>
      <c r="J26">
        <f t="shared" si="9"/>
        <v>1184</v>
      </c>
      <c r="K26">
        <f t="shared" si="9"/>
        <v>1388</v>
      </c>
      <c r="L26">
        <f t="shared" si="9"/>
        <v>735</v>
      </c>
    </row>
    <row r="28" ht="12.75">
      <c r="A28" t="s">
        <v>31</v>
      </c>
    </row>
    <row r="29" spans="1:12" ht="12.75">
      <c r="A29" t="s">
        <v>28</v>
      </c>
      <c r="B29">
        <f>B10</f>
        <v>221</v>
      </c>
      <c r="C29">
        <f aca="true" t="shared" si="10" ref="C29:J29">C10</f>
        <v>326</v>
      </c>
      <c r="D29">
        <f t="shared" si="10"/>
        <v>46</v>
      </c>
      <c r="E29">
        <f t="shared" si="10"/>
        <v>389</v>
      </c>
      <c r="F29">
        <f t="shared" si="10"/>
        <v>221</v>
      </c>
      <c r="G29">
        <f t="shared" si="10"/>
        <v>1065</v>
      </c>
      <c r="H29">
        <f t="shared" si="10"/>
        <v>46</v>
      </c>
      <c r="I29">
        <f t="shared" si="10"/>
        <v>252</v>
      </c>
      <c r="J29">
        <f t="shared" si="10"/>
        <v>340</v>
      </c>
      <c r="K29">
        <f>K10</f>
        <v>221</v>
      </c>
      <c r="L29">
        <f>L10</f>
        <v>221</v>
      </c>
    </row>
    <row r="30" spans="2:12" ht="12.75">
      <c r="B30">
        <f ca="1">INT(RAND()*B29)</f>
        <v>8</v>
      </c>
      <c r="C30">
        <f aca="true" ca="1" t="shared" si="11" ref="C30:J30">INT(RAND()*C29)</f>
        <v>96</v>
      </c>
      <c r="D30">
        <f ca="1" t="shared" si="11"/>
        <v>29</v>
      </c>
      <c r="E30">
        <f ca="1" t="shared" si="11"/>
        <v>138</v>
      </c>
      <c r="F30">
        <f ca="1" t="shared" si="11"/>
        <v>198</v>
      </c>
      <c r="G30">
        <f ca="1" t="shared" si="11"/>
        <v>853</v>
      </c>
      <c r="H30">
        <f ca="1" t="shared" si="11"/>
        <v>6</v>
      </c>
      <c r="I30">
        <f ca="1" t="shared" si="11"/>
        <v>53</v>
      </c>
      <c r="J30">
        <f ca="1" t="shared" si="11"/>
        <v>288</v>
      </c>
      <c r="K30">
        <f ca="1">INT(RAND()*K29)</f>
        <v>50</v>
      </c>
      <c r="L30">
        <f ca="1">INT(RAND()*L29)</f>
        <v>115</v>
      </c>
    </row>
    <row r="31" spans="2:12" ht="12.75">
      <c r="B31">
        <f>B29-B30</f>
        <v>213</v>
      </c>
      <c r="C31">
        <f aca="true" t="shared" si="12" ref="C31:J31">C29-C30</f>
        <v>230</v>
      </c>
      <c r="D31">
        <f t="shared" si="12"/>
        <v>17</v>
      </c>
      <c r="E31">
        <f t="shared" si="12"/>
        <v>251</v>
      </c>
      <c r="F31">
        <f t="shared" si="12"/>
        <v>23</v>
      </c>
      <c r="G31">
        <f t="shared" si="12"/>
        <v>212</v>
      </c>
      <c r="H31">
        <f t="shared" si="12"/>
        <v>40</v>
      </c>
      <c r="I31">
        <f t="shared" si="12"/>
        <v>199</v>
      </c>
      <c r="J31">
        <f t="shared" si="12"/>
        <v>52</v>
      </c>
      <c r="K31">
        <f>K29-K30</f>
        <v>171</v>
      </c>
      <c r="L31">
        <f>L29-L30</f>
        <v>106</v>
      </c>
    </row>
    <row r="32" spans="1:12" ht="12.75">
      <c r="A32" t="s">
        <v>27</v>
      </c>
      <c r="B32">
        <f>B10</f>
        <v>221</v>
      </c>
      <c r="C32">
        <f aca="true" t="shared" si="13" ref="C32:J32">C10</f>
        <v>326</v>
      </c>
      <c r="D32">
        <f t="shared" si="13"/>
        <v>46</v>
      </c>
      <c r="E32">
        <f t="shared" si="13"/>
        <v>389</v>
      </c>
      <c r="F32">
        <f t="shared" si="13"/>
        <v>221</v>
      </c>
      <c r="G32">
        <f t="shared" si="13"/>
        <v>1065</v>
      </c>
      <c r="H32">
        <f t="shared" si="13"/>
        <v>46</v>
      </c>
      <c r="I32">
        <f t="shared" si="13"/>
        <v>252</v>
      </c>
      <c r="J32">
        <f t="shared" si="13"/>
        <v>340</v>
      </c>
      <c r="K32">
        <f>K10</f>
        <v>221</v>
      </c>
      <c r="L32">
        <f>L10</f>
        <v>221</v>
      </c>
    </row>
    <row r="33" spans="2:12" ht="12.75">
      <c r="B33">
        <f ca="1">INT(RAND()*(Answers!$W$1-B32))+B32</f>
        <v>1205</v>
      </c>
      <c r="C33">
        <f ca="1">INT(RAND()*(Answers!$W$1-C32))+C32</f>
        <v>649</v>
      </c>
      <c r="D33">
        <f ca="1">INT(RAND()*(Answers!$W$1-D32))+D32</f>
        <v>934</v>
      </c>
      <c r="E33">
        <f ca="1">INT(RAND()*(Answers!$W$1-E32))+E32</f>
        <v>568</v>
      </c>
      <c r="F33">
        <f ca="1">INT(RAND()*(Answers!$W$1-F32))+F32</f>
        <v>1081</v>
      </c>
      <c r="G33">
        <f ca="1">INT(RAND()*(Answers!$W$1-G32))+G32</f>
        <v>1491</v>
      </c>
      <c r="H33">
        <f ca="1">INT(RAND()*(Answers!$W$1-H32))+H32</f>
        <v>862</v>
      </c>
      <c r="I33">
        <f ca="1">INT(RAND()*(Answers!$W$1-I32))+I32</f>
        <v>734</v>
      </c>
      <c r="J33">
        <f ca="1">INT(RAND()*(Answers!$W$1-J32))+J32</f>
        <v>721</v>
      </c>
      <c r="K33">
        <f ca="1">INT(RAND()*(Answers!$W$1-K32))+K32</f>
        <v>1316</v>
      </c>
      <c r="L33">
        <f ca="1">INT(RAND()*(Answers!$W$1-L32))+L32</f>
        <v>1440</v>
      </c>
    </row>
    <row r="34" spans="2:12" ht="12.75">
      <c r="B34">
        <f>B33-B32</f>
        <v>984</v>
      </c>
      <c r="C34">
        <f aca="true" t="shared" si="14" ref="C34:J34">C33-C32</f>
        <v>323</v>
      </c>
      <c r="D34">
        <f t="shared" si="14"/>
        <v>888</v>
      </c>
      <c r="E34">
        <f t="shared" si="14"/>
        <v>179</v>
      </c>
      <c r="F34">
        <f t="shared" si="14"/>
        <v>860</v>
      </c>
      <c r="G34">
        <f t="shared" si="14"/>
        <v>426</v>
      </c>
      <c r="H34">
        <f t="shared" si="14"/>
        <v>816</v>
      </c>
      <c r="I34">
        <f t="shared" si="14"/>
        <v>482</v>
      </c>
      <c r="J34">
        <f t="shared" si="14"/>
        <v>381</v>
      </c>
      <c r="K34">
        <f>K33-K32</f>
        <v>1095</v>
      </c>
      <c r="L34">
        <f>L33-L32</f>
        <v>1219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F11" sqref="F11"/>
    </sheetView>
  </sheetViews>
  <sheetFormatPr defaultColWidth="9.140625" defaultRowHeight="12.75"/>
  <sheetData>
    <row r="2" spans="1:3" ht="15">
      <c r="A2" s="41" t="s">
        <v>50</v>
      </c>
      <c r="B2" s="41"/>
      <c r="C2" s="41"/>
    </row>
    <row r="3" spans="1:3" ht="15">
      <c r="A3" s="41"/>
      <c r="B3" s="41"/>
      <c r="C3" s="41"/>
    </row>
    <row r="4" spans="1:3" ht="15">
      <c r="A4" s="41" t="s">
        <v>41</v>
      </c>
      <c r="B4" s="41"/>
      <c r="C4" s="41"/>
    </row>
    <row r="5" spans="1:3" ht="15">
      <c r="A5" s="41" t="s">
        <v>51</v>
      </c>
      <c r="B5" s="41"/>
      <c r="C5" s="41"/>
    </row>
    <row r="6" spans="1:3" ht="15">
      <c r="A6" s="41"/>
      <c r="B6" s="41"/>
      <c r="C6" s="41"/>
    </row>
    <row r="7" spans="1:3" ht="15">
      <c r="A7" s="41" t="s">
        <v>52</v>
      </c>
      <c r="B7" s="41"/>
      <c r="C7" s="41"/>
    </row>
    <row r="8" spans="1:3" ht="15">
      <c r="A8" s="41" t="s">
        <v>47</v>
      </c>
      <c r="B8" s="41"/>
      <c r="C8" s="41"/>
    </row>
    <row r="9" spans="1:3" ht="15">
      <c r="A9" s="41"/>
      <c r="B9" s="41"/>
      <c r="C9" s="41"/>
    </row>
    <row r="10" spans="1:3" ht="15">
      <c r="A10" s="41" t="s">
        <v>53</v>
      </c>
      <c r="B10" s="41"/>
      <c r="C10" s="41"/>
    </row>
    <row r="11" spans="1:3" ht="15">
      <c r="A11" s="41" t="s">
        <v>54</v>
      </c>
      <c r="B11" s="41"/>
      <c r="C11" s="41"/>
    </row>
    <row r="12" spans="1:3" ht="15">
      <c r="A12" s="41"/>
      <c r="B12" s="41"/>
      <c r="C12" s="41"/>
    </row>
    <row r="13" spans="1:3" ht="15">
      <c r="A13" s="41" t="s">
        <v>55</v>
      </c>
      <c r="B13" s="41"/>
      <c r="C13" s="41"/>
    </row>
    <row r="14" spans="1:3" ht="15">
      <c r="A14" s="41" t="s">
        <v>56</v>
      </c>
      <c r="B14" s="41"/>
      <c r="C14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Eastling Primary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Walsh</dc:creator>
  <cp:keywords/>
  <dc:description/>
  <cp:lastModifiedBy>Gareth Pitchford</cp:lastModifiedBy>
  <cp:lastPrinted>2012-01-14T11:07:36Z</cp:lastPrinted>
  <dcterms:created xsi:type="dcterms:W3CDTF">2007-09-14T15:16:50Z</dcterms:created>
  <dcterms:modified xsi:type="dcterms:W3CDTF">2012-03-13T11:54:29Z</dcterms:modified>
  <cp:category/>
  <cp:version/>
  <cp:contentType/>
  <cp:contentStatus/>
</cp:coreProperties>
</file>